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Gabriela.Dugoiasu\Desktop\My Documents\POIM\MONITORIZARE\CONTRACTE\BEI\Circulara actualizare tarife\"/>
    </mc:Choice>
  </mc:AlternateContent>
  <bookViews>
    <workbookView xWindow="0" yWindow="0" windowWidth="28800" windowHeight="12435"/>
  </bookViews>
  <sheets>
    <sheet name="General" sheetId="3" r:id="rId1"/>
    <sheet name="Calcul tarife" sheetId="1" r:id="rId2"/>
    <sheet name="Statistici" sheetId="2" r:id="rId3"/>
    <sheet name="Plan tarifar AF" sheetId="4" r:id="rId4"/>
    <sheet name="liste" sheetId="5" state="hidden" r:id="rId5"/>
  </sheets>
  <externalReferences>
    <externalReference r:id="rId6"/>
  </externalReferences>
  <definedNames>
    <definedName name="_xlnm._FilterDatabase" localSheetId="2" hidden="1">Statistici!$A$1:$D$1</definedName>
    <definedName name="_xlnm.Print_Area" localSheetId="1">'Calcul tarife'!$A$2:$E$28,'Calcul tarife'!$A$31:$C$31,'Calcul tarife'!$A$33:$Z$35,'Calcul tarife'!$A$39:$Z$42</definedName>
    <definedName name="_xlnm.Print_Area" localSheetId="0">General!$A$1:$B$14</definedName>
    <definedName name="_xlnm.Print_Area" localSheetId="2">Statistici!$A$1:$D$34,Statistici!$A$36:$AA$42,Statistici!$A$44:$D$51</definedName>
    <definedName name="tva">[1]liste!$F$2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 i="1" l="1"/>
  <c r="E8" i="1" s="1"/>
  <c r="E9" i="1" s="1"/>
  <c r="E15" i="1" s="1"/>
  <c r="E20" i="1" s="1"/>
  <c r="E23" i="1"/>
  <c r="E24" i="1"/>
  <c r="E66" i="4"/>
  <c r="F66" i="4"/>
  <c r="G66" i="4"/>
  <c r="H66" i="4"/>
  <c r="I66" i="4"/>
  <c r="J66" i="4"/>
  <c r="K66" i="4"/>
  <c r="L66" i="4"/>
  <c r="M66" i="4"/>
  <c r="N66" i="4"/>
  <c r="O66" i="4"/>
  <c r="P66" i="4"/>
  <c r="Q66" i="4"/>
  <c r="R66" i="4"/>
  <c r="S66" i="4"/>
  <c r="T66" i="4"/>
  <c r="U66" i="4"/>
  <c r="V66" i="4"/>
  <c r="W66" i="4"/>
  <c r="X66" i="4"/>
  <c r="Y66" i="4"/>
  <c r="Z66" i="4"/>
  <c r="F2" i="4"/>
  <c r="G2" i="4" s="1"/>
  <c r="A127" i="4"/>
  <c r="D127" i="4" s="1"/>
  <c r="A123" i="4"/>
  <c r="D123" i="4" s="1"/>
  <c r="A119" i="4"/>
  <c r="D119" i="4" s="1"/>
  <c r="A115" i="4"/>
  <c r="A111" i="4"/>
  <c r="D111" i="4" s="1"/>
  <c r="A107" i="4"/>
  <c r="D107" i="4" s="1"/>
  <c r="A103" i="4"/>
  <c r="D103" i="4" s="1"/>
  <c r="A99" i="4"/>
  <c r="A95" i="4"/>
  <c r="D95" i="4" s="1"/>
  <c r="A91" i="4"/>
  <c r="D91" i="4" s="1"/>
  <c r="A87" i="4"/>
  <c r="D87" i="4" s="1"/>
  <c r="A83" i="4"/>
  <c r="A79" i="4"/>
  <c r="D79" i="4" s="1"/>
  <c r="A75" i="4"/>
  <c r="D75" i="4" s="1"/>
  <c r="A71" i="4"/>
  <c r="D71" i="4" s="1"/>
  <c r="A67" i="4"/>
  <c r="A63" i="4"/>
  <c r="D63" i="4" s="1"/>
  <c r="A59" i="4"/>
  <c r="D59" i="4" s="1"/>
  <c r="A55" i="4"/>
  <c r="D55" i="4" s="1"/>
  <c r="A51" i="4"/>
  <c r="A47" i="4"/>
  <c r="D47" i="4" s="1"/>
  <c r="A43" i="4"/>
  <c r="D43" i="4" s="1"/>
  <c r="A39" i="4"/>
  <c r="D39" i="4" s="1"/>
  <c r="A35" i="4"/>
  <c r="A31" i="4"/>
  <c r="D31" i="4" s="1"/>
  <c r="A27" i="4"/>
  <c r="D27" i="4" s="1"/>
  <c r="A23" i="4"/>
  <c r="D23" i="4" s="1"/>
  <c r="A19" i="4"/>
  <c r="A15" i="4"/>
  <c r="D15" i="4" s="1"/>
  <c r="A11" i="4"/>
  <c r="D11" i="4" s="1"/>
  <c r="A7" i="4"/>
  <c r="A3" i="4"/>
  <c r="D128" i="4"/>
  <c r="D125" i="4"/>
  <c r="D126" i="4"/>
  <c r="D120" i="4"/>
  <c r="D122" i="4"/>
  <c r="D116" i="4"/>
  <c r="D117" i="4"/>
  <c r="D118" i="4"/>
  <c r="D115" i="4"/>
  <c r="D108" i="4"/>
  <c r="D109" i="4"/>
  <c r="D110" i="4"/>
  <c r="D105" i="4"/>
  <c r="D106" i="4"/>
  <c r="D100" i="4"/>
  <c r="D101" i="4"/>
  <c r="D102" i="4"/>
  <c r="D99" i="4"/>
  <c r="D98" i="4"/>
  <c r="D92" i="4"/>
  <c r="D93" i="4"/>
  <c r="D88" i="4"/>
  <c r="D89" i="4"/>
  <c r="D90" i="4"/>
  <c r="D84" i="4"/>
  <c r="D85" i="4"/>
  <c r="D86" i="4"/>
  <c r="D83" i="4"/>
  <c r="D81" i="4"/>
  <c r="D76" i="4"/>
  <c r="D78" i="4"/>
  <c r="D72" i="4"/>
  <c r="D73" i="4"/>
  <c r="D68" i="4"/>
  <c r="D69" i="4"/>
  <c r="D70" i="4"/>
  <c r="D67" i="4"/>
  <c r="D64" i="4"/>
  <c r="D61" i="4"/>
  <c r="D62" i="4"/>
  <c r="D56" i="4"/>
  <c r="D58" i="4"/>
  <c r="D52" i="4"/>
  <c r="D53" i="4"/>
  <c r="D54" i="4"/>
  <c r="D51" i="4"/>
  <c r="D44" i="4"/>
  <c r="D45" i="4"/>
  <c r="D46" i="4"/>
  <c r="D41" i="4"/>
  <c r="D42" i="4"/>
  <c r="D36" i="4"/>
  <c r="D37" i="4"/>
  <c r="D38" i="4"/>
  <c r="D35" i="4"/>
  <c r="D34" i="4"/>
  <c r="D28" i="4"/>
  <c r="D29" i="4"/>
  <c r="D24" i="4"/>
  <c r="D25" i="4"/>
  <c r="D26" i="4"/>
  <c r="D20" i="4"/>
  <c r="D21" i="4"/>
  <c r="D22" i="4"/>
  <c r="D19" i="4"/>
  <c r="D17" i="4"/>
  <c r="D12" i="4"/>
  <c r="D14" i="4"/>
  <c r="D8" i="4"/>
  <c r="D9" i="4"/>
  <c r="D10" i="4"/>
  <c r="D6" i="4"/>
  <c r="D4" i="4"/>
  <c r="D5" i="4"/>
  <c r="D3" i="4"/>
  <c r="E33" i="1"/>
  <c r="F33" i="1" s="1"/>
  <c r="G33" i="1" s="1"/>
  <c r="H33" i="1" s="1"/>
  <c r="I33" i="1" s="1"/>
  <c r="J33" i="1" s="1"/>
  <c r="K33" i="1" s="1"/>
  <c r="L33" i="1" s="1"/>
  <c r="M33" i="1" s="1"/>
  <c r="N33" i="1" s="1"/>
  <c r="O33" i="1" s="1"/>
  <c r="P33" i="1" s="1"/>
  <c r="Q33" i="1" s="1"/>
  <c r="R33" i="1" s="1"/>
  <c r="S33" i="1" s="1"/>
  <c r="T33" i="1" s="1"/>
  <c r="U33" i="1" s="1"/>
  <c r="V33" i="1" s="1"/>
  <c r="W33" i="1" s="1"/>
  <c r="X33" i="1" s="1"/>
  <c r="Y33" i="1" s="1"/>
  <c r="Z33" i="1" s="1"/>
  <c r="E6" i="1"/>
  <c r="E37" i="2"/>
  <c r="F37" i="2"/>
  <c r="G37" i="2" s="1"/>
  <c r="H37" i="2" s="1"/>
  <c r="I37" i="2" s="1"/>
  <c r="J37" i="2" s="1"/>
  <c r="K37" i="2" s="1"/>
  <c r="L37" i="2" s="1"/>
  <c r="M37" i="2" s="1"/>
  <c r="N37" i="2" s="1"/>
  <c r="O37" i="2" s="1"/>
  <c r="D39" i="2"/>
  <c r="E39" i="2" s="1"/>
  <c r="F39" i="2"/>
  <c r="G39" i="2" s="1"/>
  <c r="H39" i="2" s="1"/>
  <c r="I39" i="2" s="1"/>
  <c r="J39" i="2" s="1"/>
  <c r="K39" i="2" s="1"/>
  <c r="L39" i="2" s="1"/>
  <c r="M39" i="2" s="1"/>
  <c r="N39" i="2" s="1"/>
  <c r="O39" i="2" s="1"/>
  <c r="P39" i="2" s="1"/>
  <c r="Q39" i="2" s="1"/>
  <c r="R39" i="2" s="1"/>
  <c r="S39" i="2" s="1"/>
  <c r="T39" i="2" s="1"/>
  <c r="U39" i="2" s="1"/>
  <c r="V39" i="2" s="1"/>
  <c r="W39" i="2" s="1"/>
  <c r="X39" i="2" s="1"/>
  <c r="Y39" i="2" s="1"/>
  <c r="Z39" i="2" s="1"/>
  <c r="AA39" i="2" s="1"/>
  <c r="D41" i="2"/>
  <c r="E41" i="2"/>
  <c r="F41" i="2" s="1"/>
  <c r="G41" i="2" s="1"/>
  <c r="H41" i="2" s="1"/>
  <c r="H2" i="4"/>
  <c r="I2" i="4" s="1"/>
  <c r="J2" i="4" s="1"/>
  <c r="K2" i="4" s="1"/>
  <c r="L2" i="4" s="1"/>
  <c r="M2" i="4" s="1"/>
  <c r="N2" i="4" s="1"/>
  <c r="O2" i="4" s="1"/>
  <c r="P2" i="4" s="1"/>
  <c r="Q2" i="4" s="1"/>
  <c r="R2" i="4" s="1"/>
  <c r="S2" i="4" s="1"/>
  <c r="T2" i="4" s="1"/>
  <c r="U2" i="4" s="1"/>
  <c r="V2" i="4" s="1"/>
  <c r="W2" i="4" s="1"/>
  <c r="X2" i="4" s="1"/>
  <c r="Y2" i="4" s="1"/>
  <c r="Z2" i="4" s="1"/>
  <c r="AA2" i="4" s="1"/>
  <c r="D39" i="1"/>
  <c r="E39" i="1" s="1"/>
  <c r="M97" i="4"/>
  <c r="L97" i="4"/>
  <c r="AA66" i="4"/>
  <c r="AA65" i="4"/>
  <c r="Z65" i="4"/>
  <c r="Y65" i="4"/>
  <c r="X65" i="4"/>
  <c r="W65" i="4"/>
  <c r="V65" i="4"/>
  <c r="U65" i="4"/>
  <c r="T65" i="4"/>
  <c r="S65" i="4"/>
  <c r="R65" i="4"/>
  <c r="Q65" i="4"/>
  <c r="P65" i="4"/>
  <c r="O65" i="4"/>
  <c r="N65" i="4"/>
  <c r="M65" i="4"/>
  <c r="L65" i="4"/>
  <c r="K65" i="4"/>
  <c r="J65" i="4"/>
  <c r="I65" i="4"/>
  <c r="H65" i="4"/>
  <c r="G65" i="4"/>
  <c r="F65" i="4"/>
  <c r="E65" i="4"/>
  <c r="AA63" i="4"/>
  <c r="Z63" i="4"/>
  <c r="Y63" i="4"/>
  <c r="X63" i="4"/>
  <c r="W63" i="4"/>
  <c r="V63" i="4"/>
  <c r="U63" i="4"/>
  <c r="T63" i="4"/>
  <c r="S63" i="4"/>
  <c r="R63" i="4"/>
  <c r="Q63" i="4"/>
  <c r="P63" i="4"/>
  <c r="O63" i="4"/>
  <c r="N63" i="4"/>
  <c r="M63" i="4"/>
  <c r="L63" i="4"/>
  <c r="K63" i="4"/>
  <c r="J63" i="4"/>
  <c r="I63" i="4"/>
  <c r="H63" i="4"/>
  <c r="G63" i="4"/>
  <c r="F63" i="4"/>
  <c r="E63" i="4"/>
  <c r="G25" i="4"/>
  <c r="F25" i="4"/>
  <c r="E25" i="4"/>
  <c r="G23" i="4"/>
  <c r="F23" i="4"/>
  <c r="E23" i="4"/>
  <c r="F1" i="4"/>
  <c r="G1" i="4"/>
  <c r="H1" i="4" s="1"/>
  <c r="I1" i="4" s="1"/>
  <c r="J1" i="4" s="1"/>
  <c r="K1" i="4" s="1"/>
  <c r="L1" i="4" s="1"/>
  <c r="M1" i="4" s="1"/>
  <c r="N1" i="4" s="1"/>
  <c r="O1" i="4" s="1"/>
  <c r="P1" i="4" s="1"/>
  <c r="Q1" i="4" s="1"/>
  <c r="R1" i="4" s="1"/>
  <c r="S1" i="4" s="1"/>
  <c r="T1" i="4" s="1"/>
  <c r="U1" i="4" s="1"/>
  <c r="V1" i="4" s="1"/>
  <c r="W1" i="4" s="1"/>
  <c r="X1" i="4" s="1"/>
  <c r="Y1" i="4" s="1"/>
  <c r="Z1" i="4" s="1"/>
  <c r="AA1" i="4" s="1"/>
  <c r="F39" i="1" l="1"/>
  <c r="I40" i="2"/>
  <c r="I41" i="2" s="1"/>
  <c r="P37" i="2"/>
  <c r="Q37" i="2" s="1"/>
  <c r="R37" i="2" s="1"/>
  <c r="S37" i="2" s="1"/>
  <c r="T37" i="2" s="1"/>
  <c r="U37" i="2" s="1"/>
  <c r="V37" i="2" s="1"/>
  <c r="W37" i="2" s="1"/>
  <c r="X37" i="2" s="1"/>
  <c r="Y37" i="2" s="1"/>
  <c r="D18" i="4"/>
  <c r="D48" i="4"/>
  <c r="D65" i="4"/>
  <c r="D82" i="4"/>
  <c r="D112" i="4"/>
  <c r="D129" i="4"/>
  <c r="D13" i="4"/>
  <c r="D40" i="1" s="1"/>
  <c r="D16" i="4"/>
  <c r="D30" i="4"/>
  <c r="D33" i="4"/>
  <c r="D40" i="4"/>
  <c r="D50" i="4"/>
  <c r="D57" i="4"/>
  <c r="D60" i="4"/>
  <c r="D74" i="4"/>
  <c r="D77" i="4"/>
  <c r="D80" i="4"/>
  <c r="D94" i="4"/>
  <c r="D97" i="4"/>
  <c r="D104" i="4"/>
  <c r="D114" i="4"/>
  <c r="D121" i="4"/>
  <c r="D124" i="4"/>
  <c r="E14" i="1"/>
  <c r="E19" i="1" s="1"/>
  <c r="D32" i="4"/>
  <c r="D42" i="1" s="1"/>
  <c r="D49" i="4"/>
  <c r="D66" i="4"/>
  <c r="D96" i="4"/>
  <c r="D113" i="4"/>
  <c r="D130" i="4"/>
  <c r="D7" i="4"/>
  <c r="C31" i="1"/>
  <c r="D41" i="1"/>
  <c r="E42" i="1" l="1"/>
  <c r="E35" i="1" s="1"/>
  <c r="E41" i="1"/>
  <c r="D35" i="1"/>
  <c r="D34" i="1"/>
  <c r="E40" i="1"/>
  <c r="E34" i="1" s="1"/>
  <c r="P40" i="2"/>
  <c r="Q40" i="2" s="1"/>
  <c r="R40" i="2" s="1"/>
  <c r="S40" i="2" s="1"/>
  <c r="T40" i="2" s="1"/>
  <c r="U40" i="2" s="1"/>
  <c r="V40" i="2" s="1"/>
  <c r="W40" i="2" s="1"/>
  <c r="X40" i="2" s="1"/>
  <c r="Z37" i="2"/>
  <c r="AA37" i="2" s="1"/>
  <c r="J40" i="2"/>
  <c r="K40" i="2" s="1"/>
  <c r="L40" i="2" s="1"/>
  <c r="M40" i="2" s="1"/>
  <c r="N40" i="2" s="1"/>
  <c r="F42" i="1"/>
  <c r="F35" i="1" s="1"/>
  <c r="F40" i="1"/>
  <c r="F34" i="1" s="1"/>
  <c r="F41" i="1"/>
  <c r="G39" i="1"/>
  <c r="G42" i="1" l="1"/>
  <c r="G35" i="1" s="1"/>
  <c r="G41" i="1"/>
  <c r="G40" i="1"/>
  <c r="G34" i="1" s="1"/>
  <c r="H39" i="1"/>
  <c r="J41" i="2"/>
  <c r="K41" i="2" s="1"/>
  <c r="L41" i="2" s="1"/>
  <c r="M41" i="2" s="1"/>
  <c r="N41" i="2" s="1"/>
  <c r="O41" i="2" s="1"/>
  <c r="P41" i="2" s="1"/>
  <c r="Q41" i="2" s="1"/>
  <c r="R41" i="2" s="1"/>
  <c r="S41" i="2" s="1"/>
  <c r="T41" i="2" s="1"/>
  <c r="U41" i="2" s="1"/>
  <c r="V41" i="2" s="1"/>
  <c r="W41" i="2" s="1"/>
  <c r="X41" i="2" s="1"/>
  <c r="Y41" i="2" s="1"/>
  <c r="Z41" i="2" s="1"/>
  <c r="AA41" i="2" s="1"/>
  <c r="H42" i="1" l="1"/>
  <c r="H35" i="1" s="1"/>
  <c r="I39" i="1"/>
  <c r="H41" i="1"/>
  <c r="H40" i="1"/>
  <c r="H34" i="1" s="1"/>
  <c r="I41" i="1" l="1"/>
  <c r="I42" i="1"/>
  <c r="I35" i="1" s="1"/>
  <c r="I40" i="1"/>
  <c r="I34" i="1" s="1"/>
  <c r="J39" i="1"/>
  <c r="J42" i="1" l="1"/>
  <c r="J35" i="1" s="1"/>
  <c r="J40" i="1"/>
  <c r="J34" i="1" s="1"/>
  <c r="J41" i="1"/>
  <c r="K39" i="1"/>
  <c r="K40" i="1" l="1"/>
  <c r="K34" i="1" s="1"/>
  <c r="K41" i="1"/>
  <c r="K42" i="1"/>
  <c r="K35" i="1" s="1"/>
  <c r="L39" i="1"/>
  <c r="L42" i="1" l="1"/>
  <c r="L35" i="1" s="1"/>
  <c r="L40" i="1"/>
  <c r="L34" i="1" s="1"/>
  <c r="L41" i="1"/>
  <c r="M39" i="1"/>
  <c r="M41" i="1" l="1"/>
  <c r="N39" i="1"/>
  <c r="M42" i="1"/>
  <c r="M35" i="1" s="1"/>
  <c r="M40" i="1"/>
  <c r="M34" i="1" s="1"/>
  <c r="N42" i="1" l="1"/>
  <c r="N35" i="1" s="1"/>
  <c r="N40" i="1"/>
  <c r="N34" i="1" s="1"/>
  <c r="N41" i="1"/>
  <c r="O39" i="1"/>
  <c r="O42" i="1" l="1"/>
  <c r="O35" i="1" s="1"/>
  <c r="O40" i="1"/>
  <c r="O34" i="1" s="1"/>
  <c r="O41" i="1"/>
  <c r="P39" i="1"/>
  <c r="P42" i="1" l="1"/>
  <c r="P35" i="1" s="1"/>
  <c r="P41" i="1"/>
  <c r="Q39" i="1"/>
  <c r="P40" i="1"/>
  <c r="P34" i="1" s="1"/>
  <c r="Q41" i="1" l="1"/>
  <c r="Q42" i="1"/>
  <c r="Q35" i="1" s="1"/>
  <c r="Q40" i="1"/>
  <c r="Q34" i="1" s="1"/>
  <c r="R39" i="1"/>
  <c r="R42" i="1" l="1"/>
  <c r="R35" i="1" s="1"/>
  <c r="R41" i="1"/>
  <c r="R40" i="1"/>
  <c r="R34" i="1" s="1"/>
  <c r="S39" i="1"/>
  <c r="S40" i="1" l="1"/>
  <c r="S34" i="1" s="1"/>
  <c r="S41" i="1"/>
  <c r="S42" i="1"/>
  <c r="S35" i="1" s="1"/>
  <c r="T39" i="1"/>
  <c r="T42" i="1" l="1"/>
  <c r="T35" i="1" s="1"/>
  <c r="T40" i="1"/>
  <c r="T34" i="1" s="1"/>
  <c r="U39" i="1"/>
  <c r="T41" i="1"/>
  <c r="U41" i="1" l="1"/>
  <c r="U42" i="1"/>
  <c r="U35" i="1" s="1"/>
  <c r="V39" i="1"/>
  <c r="U40" i="1"/>
  <c r="U34" i="1" s="1"/>
  <c r="V42" i="1" l="1"/>
  <c r="V35" i="1" s="1"/>
  <c r="V40" i="1"/>
  <c r="V34" i="1" s="1"/>
  <c r="V41" i="1"/>
  <c r="W39" i="1"/>
  <c r="W42" i="1" l="1"/>
  <c r="W35" i="1" s="1"/>
  <c r="W41" i="1"/>
  <c r="W40" i="1"/>
  <c r="W34" i="1" s="1"/>
  <c r="X39" i="1"/>
  <c r="X42" i="1" l="1"/>
  <c r="X35" i="1" s="1"/>
  <c r="Y39" i="1"/>
  <c r="X41" i="1"/>
  <c r="X40" i="1"/>
  <c r="X34" i="1" s="1"/>
  <c r="Y41" i="1" l="1"/>
  <c r="Y42" i="1"/>
  <c r="Y35" i="1" s="1"/>
  <c r="Y40" i="1"/>
  <c r="Y34" i="1" s="1"/>
  <c r="Z39" i="1"/>
  <c r="Z42" i="1" l="1"/>
  <c r="Z35" i="1" s="1"/>
  <c r="Z40" i="1"/>
  <c r="Z34" i="1" s="1"/>
  <c r="Z41" i="1"/>
</calcChain>
</file>

<file path=xl/sharedStrings.xml><?xml version="1.0" encoding="utf-8"?>
<sst xmlns="http://schemas.openxmlformats.org/spreadsheetml/2006/main" count="277" uniqueCount="109">
  <si>
    <t>Venitul mediu net pe gospodarie la nivel national</t>
  </si>
  <si>
    <t>Castigul salarial nominal mediu brut la nivel national</t>
  </si>
  <si>
    <t xml:space="preserve">Factor de corectie </t>
  </si>
  <si>
    <t>Proportie urban la nivel national</t>
  </si>
  <si>
    <t>Proportie rural la nivel national</t>
  </si>
  <si>
    <t>Etapa I - Calculul venitului mediu net pe gospodarie la nivel de judet</t>
  </si>
  <si>
    <t>Etapa II - Calculul Venitului mediu net pe gospodarie la nivel de judet pe medii de rezidenta</t>
  </si>
  <si>
    <t>Ponderea venitului mediu lunar pe gospodarie la nivel national pentru Decila 1</t>
  </si>
  <si>
    <t>Etapa IV - Calculul venitului mediu net pe persoana la nivel de judet pe medii de rezidenta</t>
  </si>
  <si>
    <t>Numar persoane pe gospodarie la nivel urban la nivel de judet</t>
  </si>
  <si>
    <t>Numar persoane pe gospodarie la nivel rural la nivel de judet</t>
  </si>
  <si>
    <t>Etapa III - Calculul venitului mediu net pe gospodarie pentru decila 1 la nivel de judet pe medii de rezidenta</t>
  </si>
  <si>
    <t>ARAD</t>
  </si>
  <si>
    <t>GIURGIU</t>
  </si>
  <si>
    <t>HUNEDOARA</t>
  </si>
  <si>
    <t>MURES</t>
  </si>
  <si>
    <t>NEAMT</t>
  </si>
  <si>
    <t>OLT</t>
  </si>
  <si>
    <t>SALAJ</t>
  </si>
  <si>
    <t>ARGES</t>
  </si>
  <si>
    <t>BACAU</t>
  </si>
  <si>
    <t>BISTRITA NASAUD</t>
  </si>
  <si>
    <t>BOTOSANI</t>
  </si>
  <si>
    <t>COVASNA</t>
  </si>
  <si>
    <t>SIBIU</t>
  </si>
  <si>
    <t>TIMIS</t>
  </si>
  <si>
    <t>ALBA</t>
  </si>
  <si>
    <t>BIHOR</t>
  </si>
  <si>
    <t>BRAILA</t>
  </si>
  <si>
    <t>CARAS SEVERIN</t>
  </si>
  <si>
    <t>CALARASI</t>
  </si>
  <si>
    <t>CLUJ</t>
  </si>
  <si>
    <t>CONSTANTA</t>
  </si>
  <si>
    <t>DOLJ</t>
  </si>
  <si>
    <t>HARGHITA</t>
  </si>
  <si>
    <t>IASI</t>
  </si>
  <si>
    <t>MARAMURES</t>
  </si>
  <si>
    <t>MEHEDINTI</t>
  </si>
  <si>
    <t>PRAHOVA</t>
  </si>
  <si>
    <t>SUCEAVA</t>
  </si>
  <si>
    <t>TULCEA</t>
  </si>
  <si>
    <t>VRANCEA</t>
  </si>
  <si>
    <t>VASLUI</t>
  </si>
  <si>
    <t>VALCEA</t>
  </si>
  <si>
    <t>Castigul salarial nominal mediu brut la nivel de judet</t>
  </si>
  <si>
    <t>Venitul mediu net pe gospodarie la nivel de judet</t>
  </si>
  <si>
    <t>Venitul mediu net pe gospodarie la nivel de judet - urban</t>
  </si>
  <si>
    <t>Venitul mediu net pe gospodarie la nivel de judet - rural</t>
  </si>
  <si>
    <t>Venitul mediu net pe gospodarie la nivel de judet pentru Decila 1 - rural</t>
  </si>
  <si>
    <t>Indicatori macroeconomici</t>
  </si>
  <si>
    <t>Inflatie</t>
  </si>
  <si>
    <t>cumulativa</t>
  </si>
  <si>
    <t>Venitul mediu net pe gospodarie la nivel de judet pentru Decila 1 - urban</t>
  </si>
  <si>
    <t>JUDETE</t>
  </si>
  <si>
    <t>NATIONAL</t>
  </si>
  <si>
    <t>Numar mediu persoane pe gospodarie in mediul urban</t>
  </si>
  <si>
    <t>Numar mediu persoane pe gospodarie in mediul rural</t>
  </si>
  <si>
    <t>anuala</t>
  </si>
  <si>
    <t>Crestere PIB in termeni reali</t>
  </si>
  <si>
    <t>AN</t>
  </si>
  <si>
    <t>Etapa V - Calculul tarifelor maximale</t>
  </si>
  <si>
    <t>Pasul 1</t>
  </si>
  <si>
    <t>Pasul 2</t>
  </si>
  <si>
    <t>Scopul machetei</t>
  </si>
  <si>
    <t>Etape</t>
  </si>
  <si>
    <t>Sursa de date</t>
  </si>
  <si>
    <t>Numar mediu persoane pe gospodarie in mediul urban/rural</t>
  </si>
  <si>
    <t>Recensământul populației la 2011</t>
  </si>
  <si>
    <t>Rata inflatiei</t>
  </si>
  <si>
    <t>Creșterea reală a PIB în termeni reali</t>
  </si>
  <si>
    <t>Pragul de suportabilitate pentru mediul urban conform Plan tarifar (anexă la Contract de finantare)</t>
  </si>
  <si>
    <t>Pragul de suportabilitate pentru mediul rural conform Plan tarifar (anexă la Contract de finantare)</t>
  </si>
  <si>
    <t>Selecteaza judet:</t>
  </si>
  <si>
    <t>Reguli de completare</t>
  </si>
  <si>
    <t>În situația în care se consideră că nu este necesară revizuirea datelor statistice, macheta prevede calculul implicit al tarifelor maximale, odată ce a fost ales județul din lista prevăzută la celula ”D2”</t>
  </si>
  <si>
    <t xml:space="preserve">Scopul machetei este de a calcula tarifele maximale actualizate în funcție de datele statistice recente, conform metodologiei prevăzute în analiza cost beneficiu anexată la aplicația de finanțare. </t>
  </si>
  <si>
    <t>Proportie urban/rural la nivel national</t>
  </si>
  <si>
    <t>Anul 2018</t>
  </si>
  <si>
    <t>Castigul salarial nominal mediu brut la nivel de judet 2018</t>
  </si>
  <si>
    <t>Venitul mediu net pe gospodarie la nivel national pentru anul 2018</t>
  </si>
  <si>
    <t>INS, Arhiva buletinelor statistice lunare in perioada 2007-2018 (Buletin statistic lunar judetean 2018)</t>
  </si>
  <si>
    <t xml:space="preserve">Coordonate ale nivelului de trai în România. Veniturile şi consumul populaţiei în anul 2018 </t>
  </si>
  <si>
    <t>Se vor completa doar celulele evidențiate în gri din sheet-urile ”Calcul tarife” și ”Statistici” (DACĂ ESTE CAZUL). Celelalte celule conțin formule.</t>
  </si>
  <si>
    <t>In sheet-ul ”Calcul tarife” se va alege județul din lista prevăzută la celula ”D2”</t>
  </si>
  <si>
    <t>Se va verifica valabilitatea statisticilor prevazute în sheet-ul ”Statistici”. Sursa acestor statistici se regăsește în sheet-ul ”Statistici”, rândul 44.  În situația în care, datele statistice nu corespund cu datele statistice și prognozele cele mai recente comunicate de INS și CNP, se va proceda la actualizarea acestor date aferente județului.</t>
  </si>
  <si>
    <t>SMID</t>
  </si>
  <si>
    <t>Preturi exprimate</t>
  </si>
  <si>
    <t>Mediu</t>
  </si>
  <si>
    <t>OBSERVATII</t>
  </si>
  <si>
    <t>URBAN</t>
  </si>
  <si>
    <t>URBAN MIC</t>
  </si>
  <si>
    <t>RURAL</t>
  </si>
  <si>
    <t>IIC</t>
  </si>
  <si>
    <t>Hotararea ADI 112/25.11.2016 de aprobare a Planului tarifar pentru perioada 2016 - 2022 (pentru evolutia tarifelor pentru populatie si ACB pentru evolutia tarifelor pentru non-casnici)</t>
  </si>
  <si>
    <t>In Planul tarifar, valorile sunt prevazute in anii 2020, 2025, 2030 si 2032. Valorile intermediare au fost stabilite conform datelor din ACB.</t>
  </si>
  <si>
    <t>Conf ACB, tariful agentilor economici este egal cu tariful gospodariilor din urban (stabilit ca valoarea cea mai mica dintre DPC si suportabilitate)</t>
  </si>
  <si>
    <t>In Planul tarifar sunt prevazute valori pentru agenti economici. Tarifele suportabile pentru beneficiarii casnici au fost stabilite pe baza datelor din ACB.</t>
  </si>
  <si>
    <t>In Planul tarifar, tarifele pentru beneficiarii casnici sunt exprimate in lei/gospodarie/an fara TVA si lei/tona.</t>
  </si>
  <si>
    <t>In Planul tarifar, tarifele pentru beneficiarii casnici sunt exprimate in lei/tona. Calculul tarifelor pentru beneficiarii casnici, exprimate in lei/pers/luna, s-a facut pe baza datelor din ACB.</t>
  </si>
  <si>
    <t>Planul tarifar este pana in anul 2015</t>
  </si>
  <si>
    <t>TARIFE EXPRIMATE IN PRETURI</t>
  </si>
  <si>
    <t>Curente</t>
  </si>
  <si>
    <t>Constante</t>
  </si>
  <si>
    <t>Curente si constante</t>
  </si>
  <si>
    <t xml:space="preserve">Prognoza pe termen mediu 2019 - 2029 (varianta de toamna 2019) </t>
  </si>
  <si>
    <t>HELPER</t>
  </si>
  <si>
    <t>PLAN TARIFAR ACTUALIZAT (tarife maximale exprimate in lei/pers/luna, inclusiv TVA)</t>
  </si>
  <si>
    <t>PLAN TARIFAR ANEXAT LA CONTRACTUL DE FINANTARE (tarife maximale exprimate in lei/pers/luna, inclusiv TVA)</t>
  </si>
  <si>
    <t>Datele au fost preluate din CBA (versiunea 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</si>
</sst>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0.0%"/>
    <numFmt numFmtId="166" formatCode="0.0"/>
  </numFmts>
  <fonts count="28" x14ac:knownFonts="1">
    <font>
      <sz val="11"/>
      <color theme="1"/>
      <name val="Calibri"/>
      <family val="2"/>
      <scheme val="minor"/>
    </font>
    <font>
      <sz val="11"/>
      <color theme="1"/>
      <name val="Calibri"/>
      <family val="2"/>
      <scheme val="minor"/>
    </font>
    <font>
      <sz val="10"/>
      <color theme="1"/>
      <name val="Calibri"/>
      <family val="2"/>
      <charset val="238"/>
      <scheme val="minor"/>
    </font>
    <font>
      <b/>
      <sz val="10"/>
      <color theme="1"/>
      <name val="Calibri"/>
      <family val="2"/>
      <charset val="238"/>
      <scheme val="minor"/>
    </font>
    <font>
      <b/>
      <i/>
      <sz val="10"/>
      <color theme="1"/>
      <name val="Calibri"/>
      <family val="2"/>
      <charset val="238"/>
      <scheme val="minor"/>
    </font>
    <font>
      <sz val="11"/>
      <color theme="1"/>
      <name val="Calibri"/>
      <family val="2"/>
      <charset val="238"/>
      <scheme val="minor"/>
    </font>
    <font>
      <sz val="11"/>
      <name val="Calibri"/>
      <family val="2"/>
      <scheme val="minor"/>
    </font>
    <font>
      <b/>
      <sz val="11"/>
      <color theme="1"/>
      <name val="Calibri"/>
      <family val="2"/>
      <charset val="238"/>
      <scheme val="minor"/>
    </font>
    <font>
      <b/>
      <sz val="12"/>
      <color theme="1"/>
      <name val="Calibri"/>
      <family val="2"/>
      <charset val="238"/>
      <scheme val="minor"/>
    </font>
    <font>
      <b/>
      <sz val="14"/>
      <color theme="1"/>
      <name val="Calibri"/>
      <family val="2"/>
      <charset val="238"/>
      <scheme val="minor"/>
    </font>
    <font>
      <b/>
      <sz val="11"/>
      <color rgb="FF000000"/>
      <name val="Calibri"/>
      <family val="2"/>
      <charset val="238"/>
      <scheme val="minor"/>
    </font>
    <font>
      <i/>
      <sz val="11"/>
      <color theme="1"/>
      <name val="Calibri"/>
      <family val="2"/>
      <charset val="238"/>
      <scheme val="minor"/>
    </font>
    <font>
      <i/>
      <sz val="10"/>
      <color theme="1"/>
      <name val="Calibri"/>
      <family val="2"/>
      <charset val="238"/>
      <scheme val="minor"/>
    </font>
    <font>
      <b/>
      <sz val="11"/>
      <color theme="1"/>
      <name val="Calibri"/>
      <family val="2"/>
      <scheme val="minor"/>
    </font>
    <font>
      <b/>
      <sz val="12"/>
      <color theme="0"/>
      <name val="Calibri"/>
      <family val="2"/>
      <scheme val="minor"/>
    </font>
    <font>
      <sz val="12"/>
      <color theme="1"/>
      <name val="Calibri"/>
      <family val="2"/>
      <scheme val="minor"/>
    </font>
    <font>
      <sz val="12"/>
      <name val="Calibri"/>
      <family val="2"/>
      <scheme val="minor"/>
    </font>
    <font>
      <i/>
      <sz val="12"/>
      <name val="Calibri"/>
      <family val="2"/>
      <scheme val="minor"/>
    </font>
    <font>
      <i/>
      <sz val="10"/>
      <color theme="1"/>
      <name val="Calibri"/>
      <family val="2"/>
      <scheme val="minor"/>
    </font>
    <font>
      <sz val="10"/>
      <color theme="1"/>
      <name val="Calibri"/>
      <family val="2"/>
      <scheme val="minor"/>
    </font>
    <font>
      <b/>
      <sz val="12"/>
      <color theme="1"/>
      <name val="Calibri"/>
      <family val="2"/>
      <scheme val="minor"/>
    </font>
    <font>
      <sz val="10"/>
      <color theme="0" tint="-0.499984740745262"/>
      <name val="Calibri"/>
      <family val="2"/>
      <charset val="238"/>
      <scheme val="minor"/>
    </font>
    <font>
      <b/>
      <sz val="11"/>
      <color theme="0" tint="-0.499984740745262"/>
      <name val="Calibri"/>
      <family val="2"/>
      <charset val="238"/>
      <scheme val="minor"/>
    </font>
    <font>
      <b/>
      <sz val="9"/>
      <color theme="1"/>
      <name val="Calibri"/>
      <family val="2"/>
      <charset val="238"/>
      <scheme val="minor"/>
    </font>
    <font>
      <sz val="9"/>
      <color theme="1"/>
      <name val="Calibri"/>
      <family val="2"/>
      <scheme val="minor"/>
    </font>
    <font>
      <sz val="9"/>
      <color theme="1"/>
      <name val="Calibri"/>
      <family val="2"/>
      <charset val="238"/>
      <scheme val="minor"/>
    </font>
    <font>
      <sz val="10"/>
      <name val="Arial"/>
      <family val="2"/>
      <charset val="238"/>
    </font>
    <font>
      <sz val="9"/>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006600"/>
        <bgColor indexed="64"/>
      </patternFill>
    </fill>
    <fill>
      <patternFill patternType="solid">
        <fgColor rgb="FFFFFF00"/>
        <bgColor indexed="64"/>
      </patternFill>
    </fill>
  </fills>
  <borders count="74">
    <border>
      <left/>
      <right/>
      <top/>
      <bottom/>
      <diagonal/>
    </border>
    <border>
      <left style="thin">
        <color theme="0" tint="-0.499984740745262"/>
      </left>
      <right/>
      <top/>
      <bottom style="hair">
        <color indexed="64"/>
      </bottom>
      <diagonal/>
    </border>
    <border>
      <left/>
      <right style="thin">
        <color theme="0" tint="-0.499984740745262"/>
      </right>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thin">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hair">
        <color theme="0" tint="-0.499984740745262"/>
      </right>
      <top style="thin">
        <color theme="0" tint="-0.499984740745262"/>
      </top>
      <bottom style="hair">
        <color theme="0" tint="-0.499984740745262"/>
      </bottom>
      <diagonal/>
    </border>
    <border>
      <left style="hair">
        <color theme="0" tint="-0.499984740745262"/>
      </left>
      <right style="hair">
        <color theme="0" tint="-0.499984740745262"/>
      </right>
      <top style="thin">
        <color theme="0" tint="-0.499984740745262"/>
      </top>
      <bottom style="hair">
        <color theme="0" tint="-0.499984740745262"/>
      </bottom>
      <diagonal/>
    </border>
    <border>
      <left style="thin">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theme="0" tint="-0.499984740745262"/>
      </right>
      <top style="hair">
        <color theme="0" tint="-0.499984740745262"/>
      </top>
      <bottom style="hair">
        <color theme="0" tint="-0.499984740745262"/>
      </bottom>
      <diagonal/>
    </border>
    <border>
      <left style="thin">
        <color theme="0" tint="-0.499984740745262"/>
      </left>
      <right style="hair">
        <color theme="0" tint="-0.499984740745262"/>
      </right>
      <top style="hair">
        <color theme="0" tint="-0.499984740745262"/>
      </top>
      <bottom style="thin">
        <color theme="0" tint="-0.499984740745262"/>
      </bottom>
      <diagonal/>
    </border>
    <border>
      <left style="hair">
        <color theme="0" tint="-0.499984740745262"/>
      </left>
      <right style="hair">
        <color theme="0" tint="-0.499984740745262"/>
      </right>
      <top style="hair">
        <color theme="0" tint="-0.499984740745262"/>
      </top>
      <bottom style="thin">
        <color theme="0" tint="-0.499984740745262"/>
      </bottom>
      <diagonal/>
    </border>
    <border>
      <left style="hair">
        <color theme="0" tint="-0.499984740745262"/>
      </left>
      <right style="thin">
        <color theme="0" tint="-0.499984740745262"/>
      </right>
      <top style="hair">
        <color theme="0" tint="-0.499984740745262"/>
      </top>
      <bottom style="thin">
        <color theme="0" tint="-0.499984740745262"/>
      </bottom>
      <diagonal/>
    </border>
    <border>
      <left style="thin">
        <color theme="0" tint="-0.499984740745262"/>
      </left>
      <right style="hair">
        <color theme="0" tint="-0.499984740745262"/>
      </right>
      <top/>
      <bottom style="hair">
        <color theme="0" tint="-0.499984740745262"/>
      </bottom>
      <diagonal/>
    </border>
    <border>
      <left style="hair">
        <color theme="0" tint="-0.499984740745262"/>
      </left>
      <right style="thin">
        <color theme="0" tint="-0.499984740745262"/>
      </right>
      <top/>
      <bottom style="hair">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diagonal/>
    </border>
    <border>
      <left/>
      <right style="hair">
        <color theme="0" tint="-0.499984740745262"/>
      </right>
      <top style="thin">
        <color theme="0" tint="-0.499984740745262"/>
      </top>
      <bottom/>
      <diagonal/>
    </border>
    <border>
      <left style="thin">
        <color theme="0" tint="-0.499984740745262"/>
      </left>
      <right/>
      <top/>
      <bottom/>
      <diagonal/>
    </border>
    <border>
      <left style="hair">
        <color theme="0" tint="-0.499984740745262"/>
      </left>
      <right style="hair">
        <color theme="0" tint="-0.499984740745262"/>
      </right>
      <top style="thin">
        <color theme="0" tint="-0.499984740745262"/>
      </top>
      <bottom/>
      <diagonal/>
    </border>
    <border>
      <left/>
      <right style="hair">
        <color theme="0" tint="-0.499984740745262"/>
      </right>
      <top style="thin">
        <color theme="0" tint="-0.499984740745262"/>
      </top>
      <bottom style="hair">
        <color theme="0" tint="-0.499984740745262"/>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theme="0" tint="-0.499984740745262"/>
      </bottom>
      <diagonal/>
    </border>
    <border>
      <left/>
      <right style="thin">
        <color theme="0" tint="-0.499984740745262"/>
      </right>
      <top/>
      <bottom style="hair">
        <color theme="0" tint="-0.499984740745262"/>
      </bottom>
      <diagonal/>
    </border>
    <border>
      <left style="thin">
        <color theme="0" tint="-0.499984740745262"/>
      </left>
      <right style="thin">
        <color theme="0" tint="-0.499984740745262"/>
      </right>
      <top style="thin">
        <color theme="0" tint="-0.499984740745262"/>
      </top>
      <bottom style="hair">
        <color theme="0" tint="-0.499984740745262"/>
      </bottom>
      <diagonal/>
    </border>
    <border>
      <left style="thin">
        <color theme="0" tint="-0.499984740745262"/>
      </left>
      <right style="thin">
        <color theme="0" tint="-0.499984740745262"/>
      </right>
      <top style="hair">
        <color theme="0" tint="-0.499984740745262"/>
      </top>
      <bottom style="thin">
        <color theme="0" tint="-0.499984740745262"/>
      </bottom>
      <diagonal/>
    </border>
    <border>
      <left style="hair">
        <color theme="0" tint="-0.499984740745262"/>
      </left>
      <right/>
      <top style="hair">
        <color theme="0" tint="-0.499984740745262"/>
      </top>
      <bottom/>
      <diagonal/>
    </border>
    <border>
      <left/>
      <right style="thin">
        <color theme="0" tint="-0.499984740745262"/>
      </right>
      <top style="hair">
        <color theme="0" tint="-0.499984740745262"/>
      </top>
      <bottom/>
      <diagonal/>
    </border>
    <border>
      <left style="hair">
        <color theme="0" tint="-0.499984740745262"/>
      </left>
      <right/>
      <top/>
      <bottom style="thin">
        <color theme="0" tint="-0.499984740745262"/>
      </bottom>
      <diagonal/>
    </border>
    <border>
      <left style="thin">
        <color theme="0" tint="-0.499984740745262"/>
      </left>
      <right/>
      <top style="hair">
        <color theme="0" tint="-0.499984740745262"/>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hair">
        <color theme="0" tint="-0.499984740745262"/>
      </left>
      <right/>
      <top/>
      <bottom style="hair">
        <color theme="0" tint="-0.499984740745262"/>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auto="1"/>
      </bottom>
      <diagonal/>
    </border>
    <border>
      <left/>
      <right style="hair">
        <color theme="0" tint="-0.499984740745262"/>
      </right>
      <top/>
      <bottom style="thin">
        <color theme="0" tint="-0.499984740745262"/>
      </bottom>
      <diagonal/>
    </border>
    <border>
      <left style="medium">
        <color theme="4"/>
      </left>
      <right/>
      <top style="medium">
        <color theme="4"/>
      </top>
      <bottom style="thin">
        <color theme="0" tint="-0.499984740745262"/>
      </bottom>
      <diagonal/>
    </border>
    <border>
      <left/>
      <right/>
      <top style="medium">
        <color theme="4"/>
      </top>
      <bottom style="thin">
        <color theme="0" tint="-0.499984740745262"/>
      </bottom>
      <diagonal/>
    </border>
    <border>
      <left/>
      <right/>
      <top style="medium">
        <color theme="4"/>
      </top>
      <bottom/>
      <diagonal/>
    </border>
    <border>
      <left/>
      <right style="medium">
        <color theme="4"/>
      </right>
      <top style="medium">
        <color theme="4"/>
      </top>
      <bottom/>
      <diagonal/>
    </border>
    <border>
      <left style="medium">
        <color theme="4"/>
      </left>
      <right/>
      <top style="thin">
        <color theme="0" tint="-0.499984740745262"/>
      </top>
      <bottom style="thin">
        <color theme="0" tint="-0.499984740745262"/>
      </bottom>
      <diagonal/>
    </border>
    <border>
      <left style="hair">
        <color theme="0" tint="-0.499984740745262"/>
      </left>
      <right style="medium">
        <color theme="4"/>
      </right>
      <top style="thin">
        <color theme="0" tint="-0.499984740745262"/>
      </top>
      <bottom/>
      <diagonal/>
    </border>
    <border>
      <left style="medium">
        <color theme="4"/>
      </left>
      <right/>
      <top style="thin">
        <color theme="0" tint="-0.499984740745262"/>
      </top>
      <bottom/>
      <diagonal/>
    </border>
    <border>
      <left style="medium">
        <color theme="4"/>
      </left>
      <right/>
      <top/>
      <bottom style="thin">
        <color theme="0" tint="-0.499984740745262"/>
      </bottom>
      <diagonal/>
    </border>
    <border>
      <left style="hair">
        <color theme="0" tint="-0.499984740745262"/>
      </left>
      <right style="medium">
        <color theme="4"/>
      </right>
      <top style="hair">
        <color theme="0" tint="-0.499984740745262"/>
      </top>
      <bottom style="thin">
        <color theme="0" tint="-0.499984740745262"/>
      </bottom>
      <diagonal/>
    </border>
    <border>
      <left style="hair">
        <color theme="0" tint="-0.499984740745262"/>
      </left>
      <right style="medium">
        <color theme="4"/>
      </right>
      <top/>
      <bottom style="hair">
        <color theme="0" tint="-0.499984740745262"/>
      </bottom>
      <diagonal/>
    </border>
    <border>
      <left style="medium">
        <color theme="4"/>
      </left>
      <right/>
      <top/>
      <bottom style="medium">
        <color theme="4"/>
      </bottom>
      <diagonal/>
    </border>
    <border>
      <left/>
      <right/>
      <top/>
      <bottom style="medium">
        <color theme="4"/>
      </bottom>
      <diagonal/>
    </border>
    <border>
      <left/>
      <right style="medium">
        <color theme="4"/>
      </right>
      <top/>
      <bottom style="medium">
        <color theme="4"/>
      </bottom>
      <diagonal/>
    </border>
    <border>
      <left/>
      <right style="thin">
        <color theme="0" tint="-0.499984740745262"/>
      </right>
      <top/>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auto="1"/>
      </left>
      <right style="hair">
        <color auto="1"/>
      </right>
      <top style="hair">
        <color auto="1"/>
      </top>
      <bottom style="hair">
        <color auto="1"/>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bottom style="hair">
        <color theme="0" tint="-0.499984740745262"/>
      </bottom>
      <diagonal/>
    </border>
    <border>
      <left style="hair">
        <color auto="1"/>
      </left>
      <right style="hair">
        <color auto="1"/>
      </right>
      <top/>
      <bottom style="hair">
        <color auto="1"/>
      </bottom>
      <diagonal/>
    </border>
    <border>
      <left style="thin">
        <color theme="0" tint="-0.499984740745262"/>
      </left>
      <right style="hair">
        <color theme="0" tint="-0.499984740745262"/>
      </right>
      <top style="thin">
        <color theme="0" tint="-0.499984740745262"/>
      </top>
      <bottom style="medium">
        <color indexed="64"/>
      </bottom>
      <diagonal/>
    </border>
    <border>
      <left style="hair">
        <color theme="0" tint="-0.499984740745262"/>
      </left>
      <right style="hair">
        <color theme="0" tint="-0.499984740745262"/>
      </right>
      <top style="thin">
        <color theme="0" tint="-0.499984740745262"/>
      </top>
      <bottom style="medium">
        <color indexed="64"/>
      </bottom>
      <diagonal/>
    </border>
    <border>
      <left style="hair">
        <color theme="0" tint="-0.499984740745262"/>
      </left>
      <right style="thin">
        <color theme="0" tint="-0.499984740745262"/>
      </right>
      <top style="thin">
        <color theme="0" tint="-0.499984740745262"/>
      </top>
      <bottom style="medium">
        <color indexed="64"/>
      </bottom>
      <diagonal/>
    </border>
    <border>
      <left/>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0" fontId="26" fillId="0" borderId="0"/>
  </cellStyleXfs>
  <cellXfs count="180">
    <xf numFmtId="0" fontId="0" fillId="0" borderId="0" xfId="0"/>
    <xf numFmtId="0" fontId="2" fillId="0" borderId="0" xfId="0" applyFont="1"/>
    <xf numFmtId="0" fontId="2" fillId="0" borderId="0" xfId="0" applyFont="1" applyAlignment="1">
      <alignment wrapText="1"/>
    </xf>
    <xf numFmtId="0" fontId="0" fillId="3" borderId="0" xfId="0" applyFill="1"/>
    <xf numFmtId="0" fontId="2" fillId="3" borderId="0" xfId="0" applyFont="1" applyFill="1"/>
    <xf numFmtId="0" fontId="2" fillId="3" borderId="0" xfId="0" applyFont="1" applyFill="1" applyAlignment="1">
      <alignment wrapText="1"/>
    </xf>
    <xf numFmtId="0" fontId="10" fillId="3" borderId="0" xfId="0" applyFont="1" applyFill="1" applyBorder="1" applyAlignment="1">
      <alignment horizontal="center" vertical="center"/>
    </xf>
    <xf numFmtId="0" fontId="2" fillId="3" borderId="0" xfId="0" applyFont="1" applyFill="1" applyBorder="1"/>
    <xf numFmtId="4" fontId="2" fillId="3" borderId="0" xfId="0" applyNumberFormat="1" applyFont="1" applyFill="1"/>
    <xf numFmtId="10" fontId="2" fillId="3" borderId="0" xfId="1" applyNumberFormat="1" applyFont="1" applyFill="1"/>
    <xf numFmtId="0" fontId="3" fillId="3" borderId="0" xfId="0" applyFont="1" applyFill="1" applyAlignment="1">
      <alignment horizontal="center" vertical="center" wrapText="1"/>
    </xf>
    <xf numFmtId="0" fontId="0" fillId="3" borderId="0" xfId="0" applyFill="1" applyAlignment="1">
      <alignment horizontal="right" wrapText="1"/>
    </xf>
    <xf numFmtId="0" fontId="0" fillId="3" borderId="0" xfId="0" applyFill="1" applyBorder="1"/>
    <xf numFmtId="10" fontId="0" fillId="3" borderId="0" xfId="1" applyNumberFormat="1" applyFont="1" applyFill="1" applyBorder="1" applyAlignment="1">
      <alignment horizontal="right" wrapText="1"/>
    </xf>
    <xf numFmtId="0" fontId="6" fillId="3" borderId="0" xfId="0" applyFont="1" applyFill="1"/>
    <xf numFmtId="0" fontId="12" fillId="3" borderId="0" xfId="0" applyFont="1" applyFill="1" applyAlignment="1">
      <alignment horizontal="left" vertical="center" wrapText="1"/>
    </xf>
    <xf numFmtId="2" fontId="0" fillId="3" borderId="0" xfId="0" applyNumberFormat="1" applyFill="1"/>
    <xf numFmtId="0" fontId="7"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0" fillId="3" borderId="20" xfId="0" applyFill="1" applyBorder="1"/>
    <xf numFmtId="0" fontId="0" fillId="3" borderId="15" xfId="0" applyFill="1" applyBorder="1"/>
    <xf numFmtId="0" fontId="7" fillId="3" borderId="4" xfId="0" applyFont="1" applyFill="1" applyBorder="1"/>
    <xf numFmtId="0" fontId="0" fillId="3" borderId="22" xfId="0" applyFill="1" applyBorder="1"/>
    <xf numFmtId="0" fontId="0" fillId="3" borderId="5" xfId="0" applyFill="1" applyBorder="1"/>
    <xf numFmtId="0" fontId="0" fillId="3" borderId="17" xfId="0" applyFill="1" applyBorder="1"/>
    <xf numFmtId="0" fontId="15" fillId="3" borderId="7" xfId="0" applyFont="1" applyFill="1" applyBorder="1" applyAlignment="1">
      <alignment vertical="top" wrapText="1"/>
    </xf>
    <xf numFmtId="0" fontId="15" fillId="3" borderId="0" xfId="0" applyFont="1" applyFill="1" applyAlignment="1">
      <alignment vertical="top"/>
    </xf>
    <xf numFmtId="0" fontId="15" fillId="3" borderId="0" xfId="0" applyFont="1" applyFill="1" applyAlignment="1">
      <alignment vertical="top" wrapText="1"/>
    </xf>
    <xf numFmtId="0" fontId="15" fillId="3" borderId="0" xfId="0" applyFont="1" applyFill="1" applyBorder="1" applyAlignment="1">
      <alignment vertical="top" wrapText="1"/>
    </xf>
    <xf numFmtId="0" fontId="16" fillId="3" borderId="2" xfId="0" applyFont="1" applyFill="1" applyBorder="1" applyAlignment="1">
      <alignment vertical="top" wrapText="1"/>
    </xf>
    <xf numFmtId="0" fontId="16" fillId="3" borderId="3" xfId="0" applyFont="1" applyFill="1" applyBorder="1" applyAlignment="1">
      <alignment vertical="top" wrapText="1"/>
    </xf>
    <xf numFmtId="0" fontId="16" fillId="3" borderId="5" xfId="0" applyFont="1" applyFill="1" applyBorder="1" applyAlignment="1">
      <alignment vertical="top" wrapText="1"/>
    </xf>
    <xf numFmtId="10" fontId="0" fillId="3" borderId="0" xfId="1" applyNumberFormat="1" applyFont="1" applyFill="1" applyBorder="1" applyAlignment="1"/>
    <xf numFmtId="0" fontId="7" fillId="3" borderId="0" xfId="0" applyFont="1" applyFill="1" applyBorder="1" applyAlignment="1">
      <alignment horizontal="left"/>
    </xf>
    <xf numFmtId="0" fontId="17" fillId="3" borderId="1" xfId="0" applyFont="1" applyFill="1" applyBorder="1" applyAlignment="1">
      <alignment horizontal="right" vertical="top"/>
    </xf>
    <xf numFmtId="0" fontId="17" fillId="3" borderId="4" xfId="0" applyFont="1" applyFill="1" applyBorder="1" applyAlignment="1">
      <alignment horizontal="right" vertical="top"/>
    </xf>
    <xf numFmtId="0" fontId="14" fillId="4" borderId="6" xfId="0" applyFont="1" applyFill="1" applyBorder="1" applyAlignment="1">
      <alignment vertical="top"/>
    </xf>
    <xf numFmtId="0" fontId="0" fillId="3" borderId="0" xfId="0" applyFill="1" applyBorder="1" applyAlignment="1">
      <alignment horizontal="right" wrapText="1"/>
    </xf>
    <xf numFmtId="0" fontId="2" fillId="0" borderId="0" xfId="0" applyFont="1" applyBorder="1" applyAlignment="1">
      <alignment wrapText="1"/>
    </xf>
    <xf numFmtId="0" fontId="2" fillId="3" borderId="0" xfId="0" applyFont="1" applyFill="1" applyBorder="1" applyAlignment="1">
      <alignment wrapText="1"/>
    </xf>
    <xf numFmtId="0" fontId="3" fillId="3" borderId="0" xfId="0" applyFont="1" applyFill="1" applyBorder="1" applyAlignment="1">
      <alignment horizontal="center"/>
    </xf>
    <xf numFmtId="0" fontId="12" fillId="3" borderId="0" xfId="0" applyFont="1" applyFill="1" applyBorder="1" applyAlignment="1">
      <alignment horizontal="left" vertical="center" wrapText="1"/>
    </xf>
    <xf numFmtId="0" fontId="0" fillId="3" borderId="0" xfId="0" applyFill="1" applyBorder="1" applyAlignment="1">
      <alignment horizontal="left" vertical="center" wrapText="1"/>
    </xf>
    <xf numFmtId="4" fontId="2" fillId="2" borderId="41" xfId="0" applyNumberFormat="1" applyFont="1" applyFill="1" applyBorder="1"/>
    <xf numFmtId="10" fontId="2" fillId="2" borderId="41" xfId="1" applyNumberFormat="1" applyFont="1" applyFill="1" applyBorder="1"/>
    <xf numFmtId="0" fontId="3" fillId="0" borderId="0" xfId="0" applyFont="1" applyFill="1" applyBorder="1" applyAlignment="1">
      <alignment horizontal="center"/>
    </xf>
    <xf numFmtId="0" fontId="4" fillId="3" borderId="22" xfId="0" applyFont="1" applyFill="1" applyBorder="1" applyAlignment="1">
      <alignment wrapText="1"/>
    </xf>
    <xf numFmtId="0" fontId="4" fillId="3" borderId="0" xfId="0" applyFont="1" applyFill="1" applyBorder="1" applyAlignment="1">
      <alignment wrapText="1"/>
    </xf>
    <xf numFmtId="165" fontId="2" fillId="2" borderId="41" xfId="1" applyNumberFormat="1" applyFont="1" applyFill="1" applyBorder="1" applyAlignment="1">
      <alignment horizontal="center"/>
    </xf>
    <xf numFmtId="0" fontId="14" fillId="4" borderId="6" xfId="0" applyFont="1" applyFill="1" applyBorder="1" applyAlignment="1">
      <alignment vertical="center" wrapText="1"/>
    </xf>
    <xf numFmtId="0" fontId="14" fillId="0" borderId="0" xfId="0" applyFont="1" applyFill="1" applyBorder="1" applyAlignment="1">
      <alignment vertical="center" wrapText="1"/>
    </xf>
    <xf numFmtId="0" fontId="14" fillId="0" borderId="0" xfId="0" applyFont="1" applyFill="1" applyBorder="1" applyAlignment="1">
      <alignment vertical="top"/>
    </xf>
    <xf numFmtId="0" fontId="16" fillId="3" borderId="0" xfId="0" applyFont="1" applyFill="1" applyBorder="1" applyAlignment="1">
      <alignment vertical="top" wrapText="1"/>
    </xf>
    <xf numFmtId="4" fontId="5" fillId="2" borderId="21" xfId="0" applyNumberFormat="1" applyFont="1" applyFill="1" applyBorder="1" applyAlignment="1">
      <alignment horizontal="center" vertical="center" wrapText="1"/>
    </xf>
    <xf numFmtId="4" fontId="5" fillId="2" borderId="16" xfId="0" applyNumberFormat="1"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4" fontId="2" fillId="3" borderId="42" xfId="0" applyNumberFormat="1" applyFont="1" applyFill="1" applyBorder="1"/>
    <xf numFmtId="4" fontId="2" fillId="3" borderId="0" xfId="0" applyNumberFormat="1" applyFont="1" applyFill="1" applyBorder="1"/>
    <xf numFmtId="2" fontId="0" fillId="3" borderId="0" xfId="0" applyNumberFormat="1" applyFill="1" applyBorder="1"/>
    <xf numFmtId="9" fontId="0" fillId="3" borderId="0" xfId="1" applyFont="1" applyFill="1" applyBorder="1"/>
    <xf numFmtId="0" fontId="13" fillId="3" borderId="7" xfId="0" applyFont="1" applyFill="1" applyBorder="1" applyAlignment="1">
      <alignment horizontal="right" wrapText="1"/>
    </xf>
    <xf numFmtId="0" fontId="11" fillId="3" borderId="12" xfId="0" applyFont="1" applyFill="1" applyBorder="1" applyAlignment="1">
      <alignment horizontal="center" wrapText="1"/>
    </xf>
    <xf numFmtId="10" fontId="0" fillId="3" borderId="27" xfId="1" applyNumberFormat="1" applyFont="1" applyFill="1" applyBorder="1" applyAlignment="1">
      <alignment horizontal="center" wrapText="1"/>
    </xf>
    <xf numFmtId="10" fontId="0" fillId="3" borderId="14" xfId="1" applyNumberFormat="1" applyFont="1" applyFill="1" applyBorder="1" applyAlignment="1">
      <alignment horizontal="center" wrapText="1"/>
    </xf>
    <xf numFmtId="10" fontId="0" fillId="3" borderId="29" xfId="1" applyNumberFormat="1" applyFont="1" applyFill="1" applyBorder="1" applyAlignment="1">
      <alignment horizontal="center"/>
    </xf>
    <xf numFmtId="10" fontId="0" fillId="3" borderId="18" xfId="1" applyNumberFormat="1" applyFont="1" applyFill="1" applyBorder="1" applyAlignment="1">
      <alignment horizontal="center"/>
    </xf>
    <xf numFmtId="10" fontId="0" fillId="3" borderId="28" xfId="1" applyNumberFormat="1" applyFont="1" applyFill="1" applyBorder="1" applyAlignment="1">
      <alignment horizontal="center"/>
    </xf>
    <xf numFmtId="10" fontId="0" fillId="3" borderId="9" xfId="1" applyNumberFormat="1" applyFont="1" applyFill="1" applyBorder="1" applyAlignment="1">
      <alignment horizontal="center"/>
    </xf>
    <xf numFmtId="0" fontId="13" fillId="3" borderId="24" xfId="0" applyFont="1" applyFill="1" applyBorder="1" applyAlignment="1">
      <alignment horizontal="center" wrapText="1"/>
    </xf>
    <xf numFmtId="0" fontId="13" fillId="3" borderId="26" xfId="0" applyFont="1" applyFill="1" applyBorder="1" applyAlignment="1">
      <alignment horizontal="center" wrapText="1"/>
    </xf>
    <xf numFmtId="4" fontId="0" fillId="2" borderId="9" xfId="0" applyNumberFormat="1" applyFill="1" applyBorder="1" applyAlignment="1">
      <alignment horizontal="center" vertical="center" wrapText="1"/>
    </xf>
    <xf numFmtId="4" fontId="0" fillId="2" borderId="8" xfId="0" applyNumberFormat="1" applyFill="1" applyBorder="1" applyAlignment="1">
      <alignment horizontal="center" vertical="center" wrapText="1"/>
    </xf>
    <xf numFmtId="4" fontId="0" fillId="2" borderId="18" xfId="0" applyNumberFormat="1" applyFill="1" applyBorder="1" applyAlignment="1">
      <alignment horizontal="center" vertical="center" wrapText="1"/>
    </xf>
    <xf numFmtId="4" fontId="7" fillId="3" borderId="22" xfId="0" applyNumberFormat="1" applyFont="1" applyFill="1" applyBorder="1" applyAlignment="1">
      <alignment horizontal="center" wrapText="1"/>
    </xf>
    <xf numFmtId="0" fontId="21" fillId="3" borderId="0" xfId="0" applyFont="1" applyFill="1"/>
    <xf numFmtId="0" fontId="22" fillId="3" borderId="0" xfId="0" applyFont="1" applyFill="1" applyBorder="1" applyAlignment="1">
      <alignment horizontal="center" vertical="center"/>
    </xf>
    <xf numFmtId="10" fontId="21" fillId="5" borderId="0" xfId="1" applyNumberFormat="1" applyFont="1" applyFill="1"/>
    <xf numFmtId="10" fontId="2" fillId="3" borderId="0" xfId="0" applyNumberFormat="1" applyFont="1" applyFill="1"/>
    <xf numFmtId="0" fontId="2" fillId="3" borderId="47" xfId="0" applyFont="1" applyFill="1" applyBorder="1"/>
    <xf numFmtId="0" fontId="2" fillId="3" borderId="48" xfId="0" applyFont="1" applyFill="1" applyBorder="1"/>
    <xf numFmtId="0" fontId="13" fillId="3" borderId="50" xfId="0" applyFont="1" applyFill="1" applyBorder="1" applyAlignment="1">
      <alignment horizontal="center" wrapText="1"/>
    </xf>
    <xf numFmtId="10" fontId="0" fillId="3" borderId="53" xfId="1" applyNumberFormat="1" applyFont="1" applyFill="1" applyBorder="1" applyAlignment="1">
      <alignment horizontal="center"/>
    </xf>
    <xf numFmtId="10" fontId="0" fillId="3" borderId="54" xfId="1" applyNumberFormat="1" applyFont="1" applyFill="1" applyBorder="1" applyAlignment="1">
      <alignment horizontal="center"/>
    </xf>
    <xf numFmtId="0" fontId="0" fillId="3" borderId="55" xfId="0" applyFill="1" applyBorder="1"/>
    <xf numFmtId="0" fontId="0" fillId="3" borderId="56" xfId="0" applyFill="1" applyBorder="1" applyAlignment="1">
      <alignment horizontal="right" wrapText="1"/>
    </xf>
    <xf numFmtId="0" fontId="0" fillId="3" borderId="56" xfId="0" applyFill="1" applyBorder="1"/>
    <xf numFmtId="0" fontId="0" fillId="0" borderId="56" xfId="0" applyBorder="1"/>
    <xf numFmtId="0" fontId="0" fillId="3" borderId="57" xfId="0" applyFill="1" applyBorder="1"/>
    <xf numFmtId="0" fontId="3" fillId="0" borderId="59" xfId="0" applyFont="1" applyBorder="1" applyAlignment="1">
      <alignment horizontal="center" vertical="center"/>
    </xf>
    <xf numFmtId="0" fontId="3" fillId="0" borderId="59" xfId="0" applyFont="1" applyBorder="1" applyAlignment="1">
      <alignment horizontal="center"/>
    </xf>
    <xf numFmtId="0" fontId="23" fillId="0" borderId="60" xfId="0" applyFont="1" applyBorder="1" applyAlignment="1">
      <alignment horizontal="center"/>
    </xf>
    <xf numFmtId="0" fontId="24" fillId="0" borderId="0" xfId="0" applyFont="1"/>
    <xf numFmtId="0" fontId="24" fillId="0" borderId="61" xfId="0" applyFont="1" applyBorder="1" applyAlignment="1">
      <alignment horizontal="center"/>
    </xf>
    <xf numFmtId="4" fontId="25" fillId="0" borderId="61" xfId="0" applyNumberFormat="1" applyFont="1" applyBorder="1" applyAlignment="1">
      <alignment horizontal="center"/>
    </xf>
    <xf numFmtId="0" fontId="24" fillId="0" borderId="0" xfId="0" applyFont="1" applyAlignment="1">
      <alignment horizontal="center"/>
    </xf>
    <xf numFmtId="4" fontId="25" fillId="0" borderId="0" xfId="0" applyNumberFormat="1" applyFont="1" applyAlignment="1">
      <alignment horizontal="center"/>
    </xf>
    <xf numFmtId="166" fontId="27" fillId="0" borderId="0" xfId="3" applyNumberFormat="1" applyFont="1"/>
    <xf numFmtId="0" fontId="24" fillId="0" borderId="62" xfId="0" applyFont="1" applyBorder="1" applyAlignment="1">
      <alignment horizontal="center"/>
    </xf>
    <xf numFmtId="4" fontId="25" fillId="0" borderId="62" xfId="0" applyNumberFormat="1" applyFont="1" applyBorder="1" applyAlignment="1">
      <alignment horizontal="center"/>
    </xf>
    <xf numFmtId="164" fontId="27" fillId="0" borderId="62" xfId="2" applyFont="1" applyBorder="1" applyAlignment="1">
      <alignment horizontal="center"/>
    </xf>
    <xf numFmtId="4" fontId="24" fillId="0" borderId="61" xfId="0" applyNumberFormat="1" applyFont="1" applyBorder="1" applyAlignment="1">
      <alignment horizontal="center"/>
    </xf>
    <xf numFmtId="4" fontId="24" fillId="0" borderId="0" xfId="0" applyNumberFormat="1" applyFont="1" applyAlignment="1">
      <alignment horizontal="center"/>
    </xf>
    <xf numFmtId="4" fontId="24" fillId="0" borderId="62" xfId="0" applyNumberFormat="1" applyFont="1" applyBorder="1" applyAlignment="1">
      <alignment horizontal="center"/>
    </xf>
    <xf numFmtId="2" fontId="24" fillId="0" borderId="0" xfId="0" applyNumberFormat="1" applyFont="1" applyAlignment="1">
      <alignment horizontal="center"/>
    </xf>
    <xf numFmtId="4" fontId="24" fillId="0" borderId="61" xfId="0" applyNumberFormat="1" applyFont="1" applyBorder="1"/>
    <xf numFmtId="4" fontId="24" fillId="0" borderId="0" xfId="0" applyNumberFormat="1" applyFont="1"/>
    <xf numFmtId="4" fontId="24" fillId="0" borderId="62" xfId="0" applyNumberFormat="1" applyFont="1" applyBorder="1"/>
    <xf numFmtId="0" fontId="3" fillId="0" borderId="0" xfId="0" applyFont="1" applyAlignment="1">
      <alignment horizontal="center" vertical="center"/>
    </xf>
    <xf numFmtId="0" fontId="3" fillId="0" borderId="0" xfId="0" applyFont="1" applyAlignment="1">
      <alignment vertical="center"/>
    </xf>
    <xf numFmtId="0" fontId="23" fillId="0" borderId="63" xfId="0" applyFont="1" applyBorder="1" applyAlignment="1">
      <alignment horizontal="center"/>
    </xf>
    <xf numFmtId="0" fontId="3" fillId="0" borderId="0" xfId="0" applyFont="1" applyBorder="1" applyAlignment="1">
      <alignment horizontal="center" vertical="center"/>
    </xf>
    <xf numFmtId="0" fontId="3" fillId="0" borderId="0" xfId="0" applyFont="1" applyBorder="1" applyAlignment="1">
      <alignment horizontal="center"/>
    </xf>
    <xf numFmtId="0" fontId="7" fillId="0" borderId="61" xfId="0" applyFont="1" applyBorder="1" applyAlignment="1">
      <alignment horizontal="center"/>
    </xf>
    <xf numFmtId="0" fontId="7" fillId="0" borderId="0" xfId="0" applyFont="1" applyAlignment="1">
      <alignment horizontal="center"/>
    </xf>
    <xf numFmtId="0" fontId="10" fillId="0" borderId="70" xfId="0" applyFont="1" applyBorder="1" applyAlignment="1">
      <alignment horizontal="center" vertical="center"/>
    </xf>
    <xf numFmtId="0" fontId="10" fillId="0" borderId="71" xfId="0" applyFont="1" applyBorder="1" applyAlignment="1">
      <alignment horizontal="center" vertical="center"/>
    </xf>
    <xf numFmtId="0" fontId="10" fillId="0" borderId="72" xfId="0" applyFont="1" applyBorder="1" applyAlignment="1">
      <alignment horizontal="center" vertical="center"/>
    </xf>
    <xf numFmtId="0" fontId="10" fillId="3" borderId="67" xfId="0" applyFont="1" applyFill="1" applyBorder="1" applyAlignment="1">
      <alignment horizontal="center" vertical="center" wrapText="1"/>
    </xf>
    <xf numFmtId="0" fontId="5" fillId="3" borderId="0" xfId="0" applyFont="1" applyFill="1"/>
    <xf numFmtId="0" fontId="10" fillId="3" borderId="68" xfId="0" applyFont="1" applyFill="1" applyBorder="1" applyAlignment="1">
      <alignment horizontal="center" vertical="center" wrapText="1"/>
    </xf>
    <xf numFmtId="4" fontId="10" fillId="0" borderId="20" xfId="0" applyNumberFormat="1" applyFont="1" applyBorder="1" applyAlignment="1">
      <alignment horizontal="center" vertical="center"/>
    </xf>
    <xf numFmtId="0" fontId="10" fillId="3" borderId="32" xfId="0" applyFont="1" applyFill="1" applyBorder="1" applyAlignment="1">
      <alignment horizontal="center" vertical="center" wrapText="1"/>
    </xf>
    <xf numFmtId="0" fontId="10" fillId="3" borderId="31" xfId="0" applyFont="1" applyFill="1" applyBorder="1" applyAlignment="1">
      <alignment horizontal="center" vertical="center" wrapText="1"/>
    </xf>
    <xf numFmtId="4" fontId="7" fillId="3" borderId="69" xfId="0" applyNumberFormat="1" applyFont="1" applyFill="1" applyBorder="1" applyAlignment="1">
      <alignment horizontal="center"/>
    </xf>
    <xf numFmtId="4" fontId="13" fillId="3" borderId="66" xfId="0" applyNumberFormat="1" applyFont="1" applyFill="1" applyBorder="1" applyAlignment="1">
      <alignment horizontal="center"/>
    </xf>
    <xf numFmtId="0" fontId="0" fillId="3" borderId="0" xfId="0" applyFont="1" applyFill="1"/>
    <xf numFmtId="0" fontId="24" fillId="0" borderId="73" xfId="0" applyFont="1" applyBorder="1" applyAlignment="1">
      <alignment horizontal="center"/>
    </xf>
    <xf numFmtId="0" fontId="19" fillId="3" borderId="0" xfId="0" applyFont="1" applyFill="1" applyBorder="1" applyAlignment="1">
      <alignment horizontal="left" wrapText="1"/>
    </xf>
    <xf numFmtId="0" fontId="7" fillId="3" borderId="23"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7" fillId="3" borderId="58"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13" fillId="3" borderId="66" xfId="0" applyFont="1" applyFill="1" applyBorder="1" applyAlignment="1">
      <alignment horizontal="center"/>
    </xf>
    <xf numFmtId="0" fontId="18" fillId="3" borderId="0" xfId="0" applyFont="1" applyFill="1" applyBorder="1" applyAlignment="1">
      <alignment horizontal="left" wrapText="1"/>
    </xf>
    <xf numFmtId="0" fontId="4" fillId="3" borderId="0" xfId="0" applyFont="1" applyFill="1" applyBorder="1" applyAlignment="1">
      <alignment horizontal="left" wrapText="1"/>
    </xf>
    <xf numFmtId="0" fontId="4" fillId="3" borderId="22" xfId="0" applyFont="1" applyFill="1" applyBorder="1" applyAlignment="1">
      <alignment horizontal="left" wrapText="1"/>
    </xf>
    <xf numFmtId="0" fontId="9" fillId="2" borderId="43" xfId="0" applyFont="1" applyFill="1" applyBorder="1" applyAlignment="1">
      <alignment horizontal="center" wrapText="1"/>
    </xf>
    <xf numFmtId="0" fontId="20" fillId="0" borderId="43" xfId="0" applyFont="1" applyFill="1" applyBorder="1" applyAlignment="1">
      <alignment horizontal="left" wrapText="1"/>
    </xf>
    <xf numFmtId="0" fontId="8" fillId="3" borderId="45" xfId="0" applyFont="1" applyFill="1" applyBorder="1" applyAlignment="1">
      <alignment horizontal="left" vertical="center" wrapText="1"/>
    </xf>
    <xf numFmtId="0" fontId="8" fillId="3" borderId="46" xfId="0" applyFont="1" applyFill="1" applyBorder="1" applyAlignment="1">
      <alignment horizontal="left" vertical="center" wrapText="1"/>
    </xf>
    <xf numFmtId="0" fontId="13" fillId="3" borderId="49"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7" fillId="3" borderId="51"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7" fillId="3" borderId="52" xfId="0" applyFont="1" applyFill="1" applyBorder="1" applyAlignment="1">
      <alignment horizontal="center" vertical="center" wrapText="1"/>
    </xf>
    <xf numFmtId="0" fontId="7" fillId="3" borderId="44" xfId="0" applyFont="1" applyFill="1" applyBorder="1" applyAlignment="1">
      <alignment horizontal="center" vertical="center" wrapText="1"/>
    </xf>
    <xf numFmtId="0" fontId="0" fillId="3" borderId="8" xfId="0" applyFill="1" applyBorder="1" applyAlignment="1">
      <alignment horizontal="left" vertical="center" wrapText="1"/>
    </xf>
    <xf numFmtId="0" fontId="0" fillId="3" borderId="16" xfId="0" applyFill="1" applyBorder="1" applyAlignment="1">
      <alignment horizontal="left" vertical="center" wrapText="1"/>
    </xf>
    <xf numFmtId="0" fontId="12" fillId="3" borderId="13" xfId="0" applyFont="1" applyFill="1" applyBorder="1" applyAlignment="1">
      <alignment horizontal="left" vertical="center" wrapText="1"/>
    </xf>
    <xf numFmtId="0" fontId="12" fillId="3" borderId="14" xfId="0" applyFont="1" applyFill="1" applyBorder="1" applyAlignment="1">
      <alignment horizontal="left" vertical="center" wrapText="1"/>
    </xf>
    <xf numFmtId="0" fontId="12" fillId="3" borderId="15"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17" xfId="0" applyFont="1" applyFill="1" applyBorder="1" applyAlignment="1">
      <alignment horizontal="left" vertical="center" wrapText="1"/>
    </xf>
    <xf numFmtId="0" fontId="12" fillId="3" borderId="18" xfId="0" applyFont="1" applyFill="1" applyBorder="1" applyAlignment="1">
      <alignment horizontal="left" vertical="center" wrapText="1"/>
    </xf>
    <xf numFmtId="0" fontId="0" fillId="3" borderId="33" xfId="0" applyFill="1" applyBorder="1" applyAlignment="1">
      <alignment horizontal="left" vertical="center" wrapText="1"/>
    </xf>
    <xf numFmtId="0" fontId="0" fillId="3" borderId="34" xfId="0" applyFill="1" applyBorder="1" applyAlignment="1">
      <alignment horizontal="left" vertical="center" wrapText="1"/>
    </xf>
    <xf numFmtId="0" fontId="0" fillId="3" borderId="35" xfId="0" applyFill="1" applyBorder="1" applyAlignment="1">
      <alignment horizontal="left" vertical="center" wrapText="1"/>
    </xf>
    <xf numFmtId="0" fontId="0" fillId="3" borderId="5" xfId="0" applyFill="1" applyBorder="1" applyAlignment="1">
      <alignment horizontal="left" vertical="center" wrapText="1"/>
    </xf>
    <xf numFmtId="0" fontId="12" fillId="3" borderId="36" xfId="0" applyFont="1" applyFill="1" applyBorder="1" applyAlignment="1">
      <alignment horizontal="left" vertical="center" wrapText="1"/>
    </xf>
    <xf numFmtId="0" fontId="12" fillId="3" borderId="37" xfId="0" applyFont="1" applyFill="1" applyBorder="1" applyAlignment="1">
      <alignment horizontal="left" vertical="center" wrapText="1"/>
    </xf>
    <xf numFmtId="0" fontId="0" fillId="3" borderId="38" xfId="0" applyFill="1" applyBorder="1" applyAlignment="1">
      <alignment horizontal="left" vertical="center" wrapText="1"/>
    </xf>
    <xf numFmtId="0" fontId="0" fillId="3" borderId="39" xfId="0" applyFill="1" applyBorder="1" applyAlignment="1">
      <alignment horizontal="left" vertical="center" wrapText="1"/>
    </xf>
    <xf numFmtId="0" fontId="0" fillId="3" borderId="40" xfId="0" applyFill="1" applyBorder="1" applyAlignment="1">
      <alignment horizontal="left" vertical="center" wrapText="1"/>
    </xf>
    <xf numFmtId="0" fontId="0" fillId="3" borderId="30" xfId="0" applyFill="1" applyBorder="1" applyAlignment="1">
      <alignment horizontal="left" vertical="center" wrapText="1"/>
    </xf>
    <xf numFmtId="0" fontId="3" fillId="0" borderId="61" xfId="0" applyFont="1" applyBorder="1" applyAlignment="1">
      <alignment horizontal="center" vertical="center"/>
    </xf>
    <xf numFmtId="0" fontId="3" fillId="0" borderId="0" xfId="0" applyFont="1" applyAlignment="1">
      <alignment horizontal="center" vertical="center"/>
    </xf>
    <xf numFmtId="0" fontId="3" fillId="0" borderId="62" xfId="0" applyFont="1" applyBorder="1" applyAlignment="1">
      <alignment horizontal="center" vertical="center"/>
    </xf>
    <xf numFmtId="0" fontId="24" fillId="0" borderId="63" xfId="0" applyFont="1" applyBorder="1" applyAlignment="1">
      <alignment horizontal="left" vertical="center" wrapText="1"/>
    </xf>
    <xf numFmtId="0" fontId="24" fillId="0" borderId="64" xfId="0" applyFont="1" applyBorder="1" applyAlignment="1">
      <alignment horizontal="left" vertical="center" wrapText="1"/>
    </xf>
    <xf numFmtId="0" fontId="24" fillId="0" borderId="65" xfId="0" applyFont="1" applyBorder="1" applyAlignment="1">
      <alignment horizontal="left" vertical="center" wrapText="1"/>
    </xf>
    <xf numFmtId="0" fontId="24" fillId="0" borderId="63" xfId="0" applyFont="1" applyBorder="1" applyAlignment="1">
      <alignment horizontal="left"/>
    </xf>
    <xf numFmtId="0" fontId="24" fillId="0" borderId="64" xfId="0" applyFont="1" applyBorder="1" applyAlignment="1">
      <alignment horizontal="left"/>
    </xf>
    <xf numFmtId="0" fontId="24" fillId="0" borderId="65" xfId="0" applyFont="1" applyBorder="1" applyAlignment="1">
      <alignment horizontal="left"/>
    </xf>
    <xf numFmtId="0" fontId="3" fillId="0" borderId="42" xfId="0" applyFont="1" applyBorder="1" applyAlignment="1">
      <alignment horizontal="center" vertical="center"/>
    </xf>
    <xf numFmtId="0" fontId="23" fillId="0" borderId="63" xfId="0" applyFont="1" applyBorder="1" applyAlignment="1">
      <alignment horizontal="left"/>
    </xf>
    <xf numFmtId="0" fontId="23" fillId="0" borderId="64" xfId="0" applyFont="1" applyBorder="1" applyAlignment="1">
      <alignment horizontal="left"/>
    </xf>
    <xf numFmtId="0" fontId="23" fillId="0" borderId="65" xfId="0" applyFont="1" applyBorder="1" applyAlignment="1">
      <alignment horizontal="left"/>
    </xf>
  </cellXfs>
  <cellStyles count="4">
    <cellStyle name="Comma" xfId="2" builtinId="3"/>
    <cellStyle name="Normal" xfId="0" builtinId="0"/>
    <cellStyle name="Normal 4" xfId="3"/>
    <cellStyle name="Percent" xfId="1" builtinId="5"/>
  </cellStyles>
  <dxfs count="0"/>
  <tableStyles count="0" defaultTableStyle="TableStyleMedium2" defaultPivotStyle="PivotStyleLight16"/>
  <colors>
    <mruColors>
      <color rgb="FF006600"/>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Users/alina/Dropbox/RBL_BEI/Task%20Actualizare%20Plan%20tarifar/Date%20Plan%20tarifar%20old/20200130_Situatie%20Plan%20tarif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tuatie"/>
      <sheetName val="liste"/>
      <sheetName val="plan tarifar"/>
    </sheetNames>
    <sheetDataSet>
      <sheetData sheetId="0"/>
      <sheetData sheetId="1">
        <row r="2">
          <cell r="F2">
            <v>1.19</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tabSelected="1" view="pageBreakPreview" zoomScaleNormal="100" zoomScaleSheetLayoutView="100" workbookViewId="0">
      <selection activeCell="B8" sqref="B8"/>
    </sheetView>
  </sheetViews>
  <sheetFormatPr defaultColWidth="9.140625" defaultRowHeight="15" x14ac:dyDescent="0.25"/>
  <cols>
    <col min="1" max="1" width="17.42578125" customWidth="1"/>
    <col min="2" max="2" width="77.140625" style="3" customWidth="1"/>
    <col min="3" max="16384" width="9.140625" style="3"/>
  </cols>
  <sheetData>
    <row r="1" spans="1:2" x14ac:dyDescent="0.25">
      <c r="A1" s="3"/>
    </row>
    <row r="2" spans="1:2" x14ac:dyDescent="0.25">
      <c r="A2" s="3"/>
    </row>
    <row r="3" spans="1:2" ht="15.75" x14ac:dyDescent="0.25">
      <c r="A3" s="37" t="s">
        <v>63</v>
      </c>
    </row>
    <row r="4" spans="1:2" ht="47.25" x14ac:dyDescent="0.25">
      <c r="A4" s="52"/>
      <c r="B4" s="26" t="s">
        <v>75</v>
      </c>
    </row>
    <row r="5" spans="1:2" ht="15.75" x14ac:dyDescent="0.25">
      <c r="A5" s="27"/>
      <c r="B5" s="28"/>
    </row>
    <row r="6" spans="1:2" ht="15.75" x14ac:dyDescent="0.25">
      <c r="A6" s="27"/>
      <c r="B6" s="28"/>
    </row>
    <row r="7" spans="1:2" ht="36" customHeight="1" x14ac:dyDescent="0.25">
      <c r="A7" s="50" t="s">
        <v>73</v>
      </c>
    </row>
    <row r="8" spans="1:2" ht="77.45" customHeight="1" x14ac:dyDescent="0.25">
      <c r="A8" s="51"/>
      <c r="B8" s="31" t="s">
        <v>84</v>
      </c>
    </row>
    <row r="9" spans="1:2" ht="33" customHeight="1" x14ac:dyDescent="0.25">
      <c r="A9" s="27"/>
      <c r="B9" s="31" t="s">
        <v>82</v>
      </c>
    </row>
    <row r="10" spans="1:2" ht="15" customHeight="1" x14ac:dyDescent="0.25">
      <c r="A10" s="27"/>
      <c r="B10" s="53"/>
    </row>
    <row r="11" spans="1:2" ht="15.75" x14ac:dyDescent="0.25">
      <c r="A11" s="27"/>
      <c r="B11" s="29"/>
    </row>
    <row r="12" spans="1:2" ht="15.75" x14ac:dyDescent="0.25">
      <c r="A12" s="37" t="s">
        <v>64</v>
      </c>
      <c r="B12" s="32"/>
    </row>
    <row r="13" spans="1:2" ht="36.75" customHeight="1" x14ac:dyDescent="0.25">
      <c r="A13" s="35" t="s">
        <v>61</v>
      </c>
      <c r="B13" s="30" t="s">
        <v>83</v>
      </c>
    </row>
    <row r="14" spans="1:2" ht="54" customHeight="1" x14ac:dyDescent="0.25">
      <c r="A14" s="36" t="s">
        <v>62</v>
      </c>
      <c r="B14" s="32" t="s">
        <v>74</v>
      </c>
    </row>
    <row r="15" spans="1:2" x14ac:dyDescent="0.25">
      <c r="A15" s="3"/>
    </row>
    <row r="16" spans="1:2" x14ac:dyDescent="0.25">
      <c r="A16" s="3"/>
    </row>
    <row r="17" spans="1:1" x14ac:dyDescent="0.25">
      <c r="A17" s="3"/>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row r="24" spans="1:1" x14ac:dyDescent="0.25">
      <c r="A24" s="3"/>
    </row>
    <row r="25" spans="1:1" x14ac:dyDescent="0.25">
      <c r="A25" s="3"/>
    </row>
    <row r="26" spans="1:1" x14ac:dyDescent="0.25">
      <c r="A26" s="3"/>
    </row>
    <row r="27" spans="1:1" x14ac:dyDescent="0.25">
      <c r="A27" s="3"/>
    </row>
    <row r="28" spans="1:1" x14ac:dyDescent="0.25">
      <c r="A28" s="3"/>
    </row>
    <row r="29" spans="1:1" x14ac:dyDescent="0.25">
      <c r="A29" s="3"/>
    </row>
    <row r="30" spans="1:1" x14ac:dyDescent="0.25">
      <c r="A30" s="3"/>
    </row>
    <row r="31" spans="1:1" x14ac:dyDescent="0.25">
      <c r="A31" s="3"/>
    </row>
    <row r="32" spans="1:1" x14ac:dyDescent="0.25">
      <c r="A32" s="3"/>
    </row>
    <row r="33" spans="1:1" x14ac:dyDescent="0.25">
      <c r="A33" s="3"/>
    </row>
    <row r="34" spans="1:1" x14ac:dyDescent="0.25">
      <c r="A34" s="3"/>
    </row>
    <row r="35" spans="1:1" x14ac:dyDescent="0.25">
      <c r="A35" s="3"/>
    </row>
    <row r="36" spans="1:1" x14ac:dyDescent="0.25">
      <c r="A36" s="3"/>
    </row>
    <row r="37" spans="1:1" x14ac:dyDescent="0.25">
      <c r="A37" s="3"/>
    </row>
    <row r="38" spans="1:1" x14ac:dyDescent="0.25">
      <c r="A38" s="3"/>
    </row>
    <row r="39" spans="1:1" x14ac:dyDescent="0.25">
      <c r="A39" s="3"/>
    </row>
    <row r="40" spans="1:1" x14ac:dyDescent="0.25">
      <c r="A40" s="3"/>
    </row>
    <row r="41" spans="1:1" x14ac:dyDescent="0.25">
      <c r="A41" s="3"/>
    </row>
    <row r="42" spans="1:1" x14ac:dyDescent="0.25">
      <c r="A42" s="3"/>
    </row>
    <row r="43" spans="1:1" x14ac:dyDescent="0.25">
      <c r="A43" s="3"/>
    </row>
    <row r="44" spans="1:1" x14ac:dyDescent="0.25">
      <c r="A44" s="3"/>
    </row>
    <row r="45" spans="1:1" x14ac:dyDescent="0.25">
      <c r="A45" s="3"/>
    </row>
    <row r="46" spans="1:1" x14ac:dyDescent="0.25">
      <c r="A46" s="3"/>
    </row>
    <row r="47" spans="1:1" x14ac:dyDescent="0.25">
      <c r="A47" s="3"/>
    </row>
    <row r="48" spans="1:1" x14ac:dyDescent="0.25">
      <c r="A48" s="3"/>
    </row>
    <row r="49" spans="1:1" x14ac:dyDescent="0.25">
      <c r="A49" s="3"/>
    </row>
    <row r="50" spans="1:1" x14ac:dyDescent="0.25">
      <c r="A50" s="3"/>
    </row>
    <row r="51" spans="1:1" x14ac:dyDescent="0.25">
      <c r="A51" s="3"/>
    </row>
    <row r="52" spans="1:1" x14ac:dyDescent="0.25">
      <c r="A52" s="3"/>
    </row>
    <row r="53" spans="1:1" x14ac:dyDescent="0.25">
      <c r="A53" s="3"/>
    </row>
    <row r="54" spans="1:1" x14ac:dyDescent="0.25">
      <c r="A54" s="3"/>
    </row>
    <row r="55" spans="1:1" x14ac:dyDescent="0.25">
      <c r="A55" s="3"/>
    </row>
    <row r="56" spans="1:1" x14ac:dyDescent="0.25">
      <c r="A56" s="3"/>
    </row>
    <row r="57" spans="1:1" x14ac:dyDescent="0.25">
      <c r="A57" s="3"/>
    </row>
    <row r="58" spans="1:1" x14ac:dyDescent="0.25">
      <c r="A58" s="3"/>
    </row>
    <row r="59" spans="1:1" x14ac:dyDescent="0.25">
      <c r="A59" s="3"/>
    </row>
    <row r="60" spans="1:1" x14ac:dyDescent="0.25">
      <c r="A60" s="3"/>
    </row>
    <row r="61" spans="1:1" x14ac:dyDescent="0.25">
      <c r="A61" s="3"/>
    </row>
    <row r="62" spans="1:1" x14ac:dyDescent="0.25">
      <c r="A62" s="3"/>
    </row>
    <row r="63" spans="1:1" x14ac:dyDescent="0.25">
      <c r="A63" s="3"/>
    </row>
    <row r="64" spans="1:1"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row r="82" spans="1:1" x14ac:dyDescent="0.25">
      <c r="A82" s="3"/>
    </row>
    <row r="83" spans="1:1" x14ac:dyDescent="0.25">
      <c r="A83" s="3"/>
    </row>
    <row r="84" spans="1:1" x14ac:dyDescent="0.25">
      <c r="A84" s="3"/>
    </row>
  </sheetData>
  <pageMargins left="0.7" right="0.7" top="0.75" bottom="0.75" header="0.3" footer="0.3"/>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8"/>
  <sheetViews>
    <sheetView view="pageBreakPreview" zoomScaleNormal="70" zoomScaleSheetLayoutView="100" workbookViewId="0">
      <selection activeCell="C44" sqref="C44"/>
    </sheetView>
  </sheetViews>
  <sheetFormatPr defaultColWidth="8.7109375" defaultRowHeight="15" x14ac:dyDescent="0.25"/>
  <cols>
    <col min="1" max="2" width="14.28515625" style="2" customWidth="1"/>
    <col min="3" max="3" width="17.42578125" style="1" bestFit="1" customWidth="1"/>
    <col min="4" max="4" width="11.42578125" style="4" customWidth="1"/>
    <col min="5" max="5" width="9.28515625" style="3" bestFit="1" customWidth="1"/>
    <col min="6" max="6" width="10.85546875" style="3" bestFit="1" customWidth="1"/>
    <col min="7" max="9" width="7.42578125" style="3" bestFit="1" customWidth="1"/>
    <col min="10" max="10" width="7.42578125" style="4" bestFit="1" customWidth="1"/>
    <col min="11" max="13" width="7.42578125" style="1" bestFit="1" customWidth="1"/>
    <col min="14" max="14" width="7.42578125" style="4" bestFit="1" customWidth="1"/>
    <col min="15" max="16" width="7.42578125" style="1" bestFit="1" customWidth="1"/>
    <col min="17" max="17" width="8.42578125" style="1" bestFit="1" customWidth="1"/>
    <col min="18" max="18" width="8.42578125" style="4" bestFit="1" customWidth="1"/>
    <col min="19" max="21" width="8.42578125" style="1" bestFit="1" customWidth="1"/>
    <col min="22" max="23" width="8.42578125" style="4" bestFit="1" customWidth="1"/>
    <col min="24" max="24" width="8.42578125" style="4" customWidth="1"/>
    <col min="25" max="36" width="8.7109375" style="4"/>
    <col min="37" max="16384" width="8.7109375" style="1"/>
  </cols>
  <sheetData>
    <row r="1" spans="1:25" s="4" customFormat="1" x14ac:dyDescent="0.25">
      <c r="A1" s="40"/>
      <c r="B1" s="40"/>
      <c r="C1" s="7"/>
      <c r="D1" s="7"/>
      <c r="E1" s="12"/>
      <c r="F1" s="33"/>
      <c r="G1" s="7"/>
    </row>
    <row r="2" spans="1:25" ht="30.75" customHeight="1" x14ac:dyDescent="0.3">
      <c r="A2" s="140" t="s">
        <v>72</v>
      </c>
      <c r="B2" s="140"/>
      <c r="C2" s="140"/>
      <c r="D2" s="139" t="s">
        <v>24</v>
      </c>
      <c r="E2" s="139"/>
      <c r="F2" s="33"/>
      <c r="G2" s="12"/>
      <c r="H2" s="4"/>
      <c r="I2" s="4"/>
      <c r="K2" s="6"/>
      <c r="L2" s="4"/>
      <c r="M2" s="4"/>
      <c r="O2" s="4"/>
      <c r="P2" s="4"/>
      <c r="Q2" s="4"/>
      <c r="S2" s="4"/>
      <c r="T2" s="4"/>
      <c r="U2" s="4"/>
      <c r="X2" s="3"/>
      <c r="Y2" s="3"/>
    </row>
    <row r="3" spans="1:25" x14ac:dyDescent="0.25">
      <c r="A3" s="5"/>
      <c r="B3" s="39"/>
      <c r="C3" s="7"/>
      <c r="D3" s="7"/>
      <c r="E3" s="41" t="s">
        <v>77</v>
      </c>
      <c r="F3" s="33"/>
      <c r="G3" s="12"/>
      <c r="H3" s="4"/>
      <c r="I3" s="4"/>
      <c r="K3" s="4"/>
      <c r="L3" s="4"/>
      <c r="M3" s="4"/>
      <c r="O3" s="4"/>
      <c r="P3" s="4"/>
      <c r="Q3" s="4"/>
      <c r="S3" s="4"/>
      <c r="T3" s="4"/>
      <c r="U3" s="4"/>
      <c r="X3" s="3"/>
      <c r="Y3" s="3"/>
    </row>
    <row r="4" spans="1:25" x14ac:dyDescent="0.25">
      <c r="A4" s="138" t="s">
        <v>5</v>
      </c>
      <c r="B4" s="138"/>
      <c r="C4" s="138"/>
      <c r="D4" s="138"/>
      <c r="E4" s="7"/>
      <c r="F4" s="33"/>
      <c r="G4" s="12"/>
      <c r="H4" s="4"/>
      <c r="I4" s="4"/>
      <c r="K4" s="4"/>
      <c r="L4" s="4"/>
      <c r="M4" s="4"/>
      <c r="O4" s="4"/>
      <c r="P4" s="4"/>
      <c r="Q4" s="4"/>
      <c r="S4" s="4"/>
      <c r="T4" s="4"/>
      <c r="U4" s="4"/>
      <c r="X4" s="3"/>
      <c r="Y4" s="3"/>
    </row>
    <row r="5" spans="1:25" x14ac:dyDescent="0.25">
      <c r="A5" s="128" t="s">
        <v>0</v>
      </c>
      <c r="B5" s="128"/>
      <c r="C5" s="128"/>
      <c r="D5" s="128"/>
      <c r="E5" s="44">
        <v>2967.4</v>
      </c>
      <c r="F5" s="8"/>
      <c r="G5" s="60"/>
      <c r="H5" s="4"/>
      <c r="I5" s="4"/>
      <c r="K5" s="4"/>
      <c r="L5" s="4"/>
      <c r="M5" s="4"/>
      <c r="O5" s="4"/>
      <c r="P5" s="4"/>
      <c r="Q5" s="4"/>
      <c r="S5" s="4"/>
      <c r="T5" s="4"/>
      <c r="U5" s="4"/>
      <c r="X5" s="3"/>
      <c r="Y5" s="3"/>
    </row>
    <row r="6" spans="1:25" x14ac:dyDescent="0.25">
      <c r="A6" s="128" t="s">
        <v>1</v>
      </c>
      <c r="B6" s="128"/>
      <c r="C6" s="128"/>
      <c r="D6" s="128"/>
      <c r="E6" s="57">
        <f>Statistici!B34</f>
        <v>4488.416666666667</v>
      </c>
      <c r="F6" s="33"/>
      <c r="G6" s="12"/>
      <c r="H6" s="75"/>
      <c r="I6" s="75"/>
      <c r="J6" s="75"/>
      <c r="K6" s="75"/>
      <c r="L6" s="4"/>
      <c r="M6" s="4"/>
      <c r="O6" s="4"/>
      <c r="P6" s="4"/>
      <c r="Q6" s="4"/>
      <c r="S6" s="4"/>
      <c r="T6" s="4"/>
      <c r="U6" s="4"/>
      <c r="X6" s="3"/>
      <c r="Y6" s="3"/>
    </row>
    <row r="7" spans="1:25" x14ac:dyDescent="0.25">
      <c r="A7" s="128" t="s">
        <v>44</v>
      </c>
      <c r="B7" s="128"/>
      <c r="C7" s="128"/>
      <c r="D7" s="128"/>
      <c r="E7" s="58">
        <f>VLOOKUP('Calcul tarife'!D2,Statistici!A:B,2,0)</f>
        <v>4562.583333333333</v>
      </c>
      <c r="F7" s="33"/>
      <c r="G7" s="12"/>
      <c r="H7" s="75"/>
      <c r="I7" s="75"/>
      <c r="J7" s="75"/>
      <c r="K7" s="76"/>
      <c r="L7" s="4"/>
      <c r="M7" s="4"/>
      <c r="O7" s="4"/>
      <c r="P7" s="4"/>
      <c r="Q7" s="4"/>
      <c r="S7" s="4"/>
      <c r="T7" s="4"/>
      <c r="U7" s="4"/>
      <c r="X7" s="3"/>
      <c r="Y7" s="3"/>
    </row>
    <row r="8" spans="1:25" x14ac:dyDescent="0.25">
      <c r="A8" s="128" t="s">
        <v>2</v>
      </c>
      <c r="B8" s="128"/>
      <c r="C8" s="128"/>
      <c r="D8" s="128"/>
      <c r="E8" s="9">
        <f>E7/E6</f>
        <v>1.0165240155214346</v>
      </c>
      <c r="F8" s="33"/>
      <c r="G8" s="12"/>
      <c r="H8" s="75"/>
      <c r="I8" s="75"/>
      <c r="J8" s="75"/>
      <c r="K8" s="75"/>
      <c r="L8" s="4"/>
      <c r="M8" s="4"/>
      <c r="O8" s="4"/>
      <c r="P8" s="4"/>
      <c r="Q8" s="4"/>
      <c r="S8" s="4"/>
      <c r="T8" s="4"/>
      <c r="U8" s="4"/>
      <c r="X8" s="3"/>
      <c r="Y8" s="3"/>
    </row>
    <row r="9" spans="1:25" x14ac:dyDescent="0.25">
      <c r="A9" s="128" t="s">
        <v>45</v>
      </c>
      <c r="B9" s="128"/>
      <c r="C9" s="128"/>
      <c r="D9" s="128"/>
      <c r="E9" s="8">
        <f>E8*E5</f>
        <v>3016.4333636583051</v>
      </c>
      <c r="F9" s="8"/>
      <c r="G9" s="12"/>
      <c r="H9" s="75"/>
      <c r="I9" s="75"/>
      <c r="J9" s="75"/>
      <c r="K9" s="75"/>
      <c r="L9" s="4"/>
      <c r="M9" s="4"/>
      <c r="O9" s="4"/>
      <c r="P9" s="4"/>
      <c r="Q9" s="4"/>
      <c r="S9" s="4"/>
      <c r="T9" s="4"/>
      <c r="U9" s="4"/>
      <c r="X9" s="3"/>
      <c r="Y9" s="3"/>
    </row>
    <row r="10" spans="1:25" x14ac:dyDescent="0.25">
      <c r="A10" s="137"/>
      <c r="B10" s="137"/>
      <c r="C10" s="137"/>
      <c r="D10" s="137"/>
      <c r="E10" s="4"/>
      <c r="F10" s="8"/>
      <c r="G10" s="12"/>
      <c r="H10" s="75"/>
      <c r="I10" s="75"/>
      <c r="J10" s="77"/>
      <c r="K10" s="75"/>
      <c r="L10" s="4"/>
      <c r="M10" s="4"/>
      <c r="O10" s="4"/>
      <c r="P10" s="4"/>
      <c r="Q10" s="4"/>
      <c r="S10" s="4"/>
      <c r="T10" s="4"/>
      <c r="U10" s="4"/>
      <c r="X10" s="3"/>
      <c r="Y10" s="3"/>
    </row>
    <row r="11" spans="1:25" ht="34.5" customHeight="1" x14ac:dyDescent="0.25">
      <c r="A11" s="138" t="s">
        <v>6</v>
      </c>
      <c r="B11" s="138"/>
      <c r="C11" s="138"/>
      <c r="D11" s="138"/>
      <c r="E11" s="7"/>
      <c r="F11" s="59"/>
      <c r="G11" s="12"/>
      <c r="H11" s="75"/>
      <c r="I11" s="75"/>
      <c r="J11" s="75"/>
      <c r="K11" s="75"/>
      <c r="L11" s="4"/>
      <c r="M11" s="4"/>
      <c r="O11" s="4"/>
      <c r="P11" s="4"/>
      <c r="Q11" s="4"/>
      <c r="S11" s="4"/>
      <c r="T11" s="4"/>
      <c r="U11" s="4"/>
      <c r="X11" s="3"/>
      <c r="Y11" s="3"/>
    </row>
    <row r="12" spans="1:25" ht="15" customHeight="1" x14ac:dyDescent="0.25">
      <c r="A12" s="128" t="s">
        <v>3</v>
      </c>
      <c r="B12" s="128"/>
      <c r="C12" s="128"/>
      <c r="D12" s="128"/>
      <c r="E12" s="45">
        <v>1.1582339519676335</v>
      </c>
      <c r="F12" s="33"/>
      <c r="G12" s="12"/>
      <c r="H12" s="4"/>
      <c r="I12" s="4"/>
      <c r="K12" s="4"/>
      <c r="L12" s="4"/>
      <c r="M12" s="4"/>
      <c r="O12" s="4"/>
      <c r="P12" s="4"/>
      <c r="Q12" s="4"/>
      <c r="S12" s="4"/>
      <c r="T12" s="4"/>
      <c r="U12" s="4"/>
      <c r="X12" s="3"/>
      <c r="Y12" s="3"/>
    </row>
    <row r="13" spans="1:25" ht="15" customHeight="1" x14ac:dyDescent="0.25">
      <c r="A13" s="128" t="s">
        <v>4</v>
      </c>
      <c r="B13" s="128"/>
      <c r="C13" s="128"/>
      <c r="D13" s="128"/>
      <c r="E13" s="45">
        <v>0.79650930303671807</v>
      </c>
      <c r="F13" s="33"/>
      <c r="G13" s="12"/>
      <c r="H13" s="4"/>
      <c r="I13" s="4"/>
      <c r="K13" s="6"/>
      <c r="L13" s="4"/>
      <c r="M13" s="4"/>
      <c r="O13" s="4"/>
      <c r="P13" s="4"/>
      <c r="Q13" s="4"/>
      <c r="S13" s="4"/>
      <c r="T13" s="4"/>
      <c r="U13" s="4"/>
      <c r="X13" s="3"/>
      <c r="Y13" s="3"/>
    </row>
    <row r="14" spans="1:25" ht="15" customHeight="1" x14ac:dyDescent="0.25">
      <c r="A14" s="128" t="s">
        <v>46</v>
      </c>
      <c r="B14" s="128"/>
      <c r="C14" s="128"/>
      <c r="D14" s="128"/>
      <c r="E14" s="8">
        <f>E9*E12</f>
        <v>3493.7355356369803</v>
      </c>
      <c r="F14" s="33"/>
      <c r="G14" s="12"/>
      <c r="H14" s="4"/>
      <c r="I14" s="9"/>
      <c r="K14" s="4"/>
      <c r="L14" s="4"/>
      <c r="M14" s="4"/>
      <c r="O14" s="4"/>
      <c r="P14" s="4"/>
      <c r="Q14" s="4"/>
      <c r="S14" s="4"/>
      <c r="T14" s="4"/>
      <c r="U14" s="4"/>
      <c r="X14" s="3"/>
      <c r="Y14" s="3"/>
    </row>
    <row r="15" spans="1:25" ht="15" customHeight="1" x14ac:dyDescent="0.25">
      <c r="A15" s="128" t="s">
        <v>47</v>
      </c>
      <c r="B15" s="128"/>
      <c r="C15" s="128"/>
      <c r="D15" s="128"/>
      <c r="E15" s="8">
        <f>E9*E13</f>
        <v>2402.61723614418</v>
      </c>
      <c r="F15" s="33"/>
      <c r="G15" s="12"/>
      <c r="H15" s="4"/>
      <c r="I15" s="9"/>
      <c r="K15" s="4"/>
      <c r="L15" s="4"/>
      <c r="M15" s="4"/>
      <c r="O15" s="4"/>
      <c r="P15" s="4"/>
      <c r="Q15" s="4"/>
      <c r="S15" s="4"/>
      <c r="T15" s="4"/>
      <c r="U15" s="4"/>
      <c r="X15" s="3"/>
      <c r="Y15" s="3"/>
    </row>
    <row r="16" spans="1:25" x14ac:dyDescent="0.25">
      <c r="A16" s="137"/>
      <c r="B16" s="137"/>
      <c r="C16" s="137"/>
      <c r="D16" s="137"/>
      <c r="E16" s="4"/>
      <c r="F16" s="33"/>
      <c r="G16" s="12"/>
      <c r="H16" s="4"/>
      <c r="I16" s="78"/>
      <c r="K16" s="4"/>
      <c r="L16" s="4"/>
      <c r="M16" s="4"/>
      <c r="O16" s="4"/>
      <c r="P16" s="4"/>
      <c r="Q16" s="4"/>
      <c r="S16" s="4"/>
      <c r="T16" s="4"/>
      <c r="U16" s="4"/>
      <c r="X16" s="3"/>
      <c r="Y16" s="3"/>
    </row>
    <row r="17" spans="1:25" ht="33" customHeight="1" x14ac:dyDescent="0.25">
      <c r="A17" s="138" t="s">
        <v>11</v>
      </c>
      <c r="B17" s="138"/>
      <c r="C17" s="138"/>
      <c r="D17" s="138"/>
      <c r="E17" s="7"/>
      <c r="F17" s="33"/>
      <c r="G17" s="12"/>
      <c r="H17" s="4"/>
      <c r="I17" s="4"/>
      <c r="K17" s="4"/>
      <c r="L17" s="4"/>
      <c r="M17" s="4"/>
      <c r="O17" s="4"/>
      <c r="P17" s="4"/>
      <c r="Q17" s="4"/>
      <c r="S17" s="4"/>
      <c r="T17" s="4"/>
      <c r="U17" s="4"/>
      <c r="X17" s="3"/>
      <c r="Y17" s="3"/>
    </row>
    <row r="18" spans="1:25" ht="33.75" customHeight="1" x14ac:dyDescent="0.25">
      <c r="A18" s="136" t="s">
        <v>7</v>
      </c>
      <c r="B18" s="136"/>
      <c r="C18" s="136"/>
      <c r="D18" s="136"/>
      <c r="E18" s="45">
        <v>0.52899844982139244</v>
      </c>
      <c r="F18" s="8"/>
      <c r="G18" s="12"/>
      <c r="H18" s="4"/>
      <c r="I18" s="4"/>
      <c r="K18" s="4"/>
      <c r="L18" s="4"/>
      <c r="M18" s="4"/>
      <c r="O18" s="4"/>
      <c r="P18" s="4"/>
      <c r="Q18" s="4"/>
      <c r="S18" s="4"/>
      <c r="T18" s="4"/>
      <c r="U18" s="4"/>
      <c r="X18" s="3"/>
      <c r="Y18" s="3"/>
    </row>
    <row r="19" spans="1:25" x14ac:dyDescent="0.25">
      <c r="A19" s="136" t="s">
        <v>52</v>
      </c>
      <c r="B19" s="136"/>
      <c r="C19" s="136"/>
      <c r="D19" s="136"/>
      <c r="E19" s="8">
        <f>E14*E18</f>
        <v>1848.1806824378748</v>
      </c>
      <c r="F19" s="33"/>
      <c r="G19" s="12"/>
      <c r="H19" s="4"/>
      <c r="I19" s="4"/>
      <c r="K19" s="6"/>
      <c r="L19" s="4"/>
      <c r="M19" s="4"/>
      <c r="O19" s="4"/>
      <c r="P19" s="4"/>
      <c r="Q19" s="4"/>
      <c r="S19" s="4"/>
      <c r="T19" s="4"/>
      <c r="U19" s="4"/>
      <c r="X19" s="3"/>
      <c r="Y19" s="3"/>
    </row>
    <row r="20" spans="1:25" x14ac:dyDescent="0.25">
      <c r="A20" s="136" t="s">
        <v>48</v>
      </c>
      <c r="B20" s="136"/>
      <c r="C20" s="136"/>
      <c r="D20" s="136"/>
      <c r="E20" s="8">
        <f>E15*E18</f>
        <v>1270.9807934344296</v>
      </c>
      <c r="F20" s="33"/>
      <c r="G20" s="12"/>
      <c r="H20" s="4"/>
      <c r="I20" s="4"/>
      <c r="K20" s="4"/>
      <c r="L20" s="4"/>
      <c r="M20" s="4"/>
      <c r="O20" s="4"/>
      <c r="P20" s="4"/>
      <c r="Q20" s="4"/>
      <c r="S20" s="4"/>
      <c r="T20" s="4"/>
      <c r="U20" s="4"/>
      <c r="X20" s="3"/>
      <c r="Y20" s="3"/>
    </row>
    <row r="21" spans="1:25" x14ac:dyDescent="0.25">
      <c r="A21" s="136"/>
      <c r="B21" s="136"/>
      <c r="C21" s="136"/>
      <c r="D21" s="136"/>
      <c r="E21" s="4"/>
      <c r="F21" s="33"/>
      <c r="G21" s="12"/>
      <c r="H21" s="4"/>
      <c r="I21" s="4"/>
      <c r="K21" s="4"/>
      <c r="L21" s="4"/>
      <c r="M21" s="4"/>
      <c r="O21" s="4"/>
      <c r="P21" s="4"/>
      <c r="Q21" s="4"/>
      <c r="S21" s="4"/>
      <c r="T21" s="4"/>
      <c r="U21" s="4"/>
      <c r="X21" s="3"/>
      <c r="Y21" s="3"/>
    </row>
    <row r="22" spans="1:25" ht="36" customHeight="1" x14ac:dyDescent="0.25">
      <c r="A22" s="138" t="s">
        <v>8</v>
      </c>
      <c r="B22" s="138"/>
      <c r="C22" s="138"/>
      <c r="D22" s="138"/>
      <c r="E22" s="47"/>
      <c r="F22" s="48"/>
      <c r="G22" s="48"/>
      <c r="H22" s="48"/>
      <c r="I22" s="4"/>
      <c r="K22" s="4"/>
      <c r="L22" s="4"/>
      <c r="M22" s="4"/>
      <c r="O22" s="4"/>
      <c r="P22" s="4"/>
      <c r="Q22" s="4"/>
      <c r="S22" s="4"/>
      <c r="T22" s="4"/>
      <c r="U22" s="4"/>
      <c r="X22" s="3"/>
      <c r="Y22" s="3"/>
    </row>
    <row r="23" spans="1:25" x14ac:dyDescent="0.25">
      <c r="A23" s="136" t="s">
        <v>9</v>
      </c>
      <c r="B23" s="136"/>
      <c r="C23" s="136"/>
      <c r="D23" s="136"/>
      <c r="E23" s="46">
        <f>VLOOKUP(D2,Statistici!A:D,3,0)</f>
        <v>2.57</v>
      </c>
      <c r="F23" s="33"/>
      <c r="G23" s="12"/>
      <c r="H23" s="4"/>
      <c r="I23" s="4"/>
      <c r="K23" s="4"/>
      <c r="L23" s="4"/>
      <c r="M23" s="4"/>
      <c r="O23" s="4"/>
      <c r="P23" s="4"/>
      <c r="Q23" s="4"/>
      <c r="S23" s="4"/>
      <c r="T23" s="4"/>
      <c r="U23" s="4"/>
      <c r="X23" s="3"/>
      <c r="Y23" s="3"/>
    </row>
    <row r="24" spans="1:25" s="4" customFormat="1" x14ac:dyDescent="0.25">
      <c r="A24" s="136" t="s">
        <v>10</v>
      </c>
      <c r="B24" s="136"/>
      <c r="C24" s="136"/>
      <c r="D24" s="136"/>
      <c r="E24" s="46">
        <f>VLOOKUP(D2,Statistici!A:D,4,0)</f>
        <v>3.02</v>
      </c>
      <c r="F24" s="33"/>
      <c r="G24" s="7"/>
    </row>
    <row r="25" spans="1:25" s="4" customFormat="1" x14ac:dyDescent="0.25">
      <c r="A25" s="136"/>
      <c r="B25" s="136"/>
      <c r="C25" s="136"/>
      <c r="D25" s="136"/>
      <c r="F25" s="33"/>
      <c r="G25" s="7"/>
      <c r="K25" s="6"/>
    </row>
    <row r="26" spans="1:25" s="4" customFormat="1" x14ac:dyDescent="0.25">
      <c r="A26" s="138" t="s">
        <v>60</v>
      </c>
      <c r="B26" s="138"/>
      <c r="C26" s="138"/>
      <c r="D26" s="138"/>
      <c r="E26" s="7"/>
      <c r="F26" s="33"/>
      <c r="G26" s="7"/>
    </row>
    <row r="27" spans="1:25" s="4" customFormat="1" ht="33" customHeight="1" x14ac:dyDescent="0.25">
      <c r="A27" s="136" t="s">
        <v>70</v>
      </c>
      <c r="B27" s="136"/>
      <c r="C27" s="136"/>
      <c r="D27" s="136"/>
      <c r="E27" s="49">
        <v>1.7999999999999999E-2</v>
      </c>
      <c r="F27" s="33"/>
      <c r="G27" s="7"/>
    </row>
    <row r="28" spans="1:25" s="4" customFormat="1" ht="34.5" customHeight="1" x14ac:dyDescent="0.25">
      <c r="A28" s="136" t="s">
        <v>71</v>
      </c>
      <c r="B28" s="136"/>
      <c r="C28" s="136"/>
      <c r="D28" s="136"/>
      <c r="E28" s="49">
        <v>1.7999999999999999E-2</v>
      </c>
      <c r="F28" s="33"/>
      <c r="G28" s="7"/>
    </row>
    <row r="29" spans="1:25" s="4" customFormat="1" x14ac:dyDescent="0.25">
      <c r="A29" s="38"/>
      <c r="B29" s="38"/>
      <c r="C29" s="13"/>
      <c r="D29" s="33"/>
      <c r="E29" s="33"/>
      <c r="F29" s="33"/>
      <c r="G29" s="7"/>
    </row>
    <row r="30" spans="1:25" s="4" customFormat="1" ht="11.45" customHeight="1" x14ac:dyDescent="0.2"/>
    <row r="31" spans="1:25" s="126" customFormat="1" x14ac:dyDescent="0.25">
      <c r="A31" s="135" t="s">
        <v>100</v>
      </c>
      <c r="B31" s="135"/>
      <c r="C31" s="125" t="str">
        <f>VLOOKUP('Calcul tarife'!D2,'Plan tarifar AF'!A3:B130,2,0)</f>
        <v>Constante</v>
      </c>
    </row>
    <row r="32" spans="1:25" s="4" customFormat="1" x14ac:dyDescent="0.25">
      <c r="G32" s="3"/>
      <c r="H32" s="3"/>
      <c r="I32" s="3"/>
    </row>
    <row r="33" spans="1:26" s="119" customFormat="1" ht="15" customHeight="1" thickBot="1" x14ac:dyDescent="0.3">
      <c r="A33" s="129" t="s">
        <v>106</v>
      </c>
      <c r="B33" s="130"/>
      <c r="C33" s="118" t="s">
        <v>59</v>
      </c>
      <c r="D33" s="115">
        <v>2020</v>
      </c>
      <c r="E33" s="116">
        <f t="shared" ref="E33:W33" si="0">D33+1</f>
        <v>2021</v>
      </c>
      <c r="F33" s="116">
        <f t="shared" si="0"/>
        <v>2022</v>
      </c>
      <c r="G33" s="116">
        <f t="shared" si="0"/>
        <v>2023</v>
      </c>
      <c r="H33" s="116">
        <f t="shared" si="0"/>
        <v>2024</v>
      </c>
      <c r="I33" s="116">
        <f t="shared" si="0"/>
        <v>2025</v>
      </c>
      <c r="J33" s="116">
        <f t="shared" si="0"/>
        <v>2026</v>
      </c>
      <c r="K33" s="116">
        <f t="shared" si="0"/>
        <v>2027</v>
      </c>
      <c r="L33" s="116">
        <f t="shared" si="0"/>
        <v>2028</v>
      </c>
      <c r="M33" s="116">
        <f t="shared" si="0"/>
        <v>2029</v>
      </c>
      <c r="N33" s="116">
        <f t="shared" si="0"/>
        <v>2030</v>
      </c>
      <c r="O33" s="116">
        <f t="shared" si="0"/>
        <v>2031</v>
      </c>
      <c r="P33" s="116">
        <f t="shared" si="0"/>
        <v>2032</v>
      </c>
      <c r="Q33" s="116">
        <f t="shared" si="0"/>
        <v>2033</v>
      </c>
      <c r="R33" s="116">
        <f t="shared" si="0"/>
        <v>2034</v>
      </c>
      <c r="S33" s="116">
        <f t="shared" si="0"/>
        <v>2035</v>
      </c>
      <c r="T33" s="116">
        <f t="shared" si="0"/>
        <v>2036</v>
      </c>
      <c r="U33" s="116">
        <f t="shared" si="0"/>
        <v>2037</v>
      </c>
      <c r="V33" s="116">
        <f t="shared" si="0"/>
        <v>2038</v>
      </c>
      <c r="W33" s="117">
        <f t="shared" si="0"/>
        <v>2039</v>
      </c>
      <c r="X33" s="117">
        <f t="shared" ref="X33" si="1">W33+1</f>
        <v>2040</v>
      </c>
      <c r="Y33" s="117">
        <f t="shared" ref="Y33:Z33" si="2">X33+1</f>
        <v>2041</v>
      </c>
      <c r="Z33" s="117">
        <f t="shared" si="2"/>
        <v>2042</v>
      </c>
    </row>
    <row r="34" spans="1:26" s="119" customFormat="1" x14ac:dyDescent="0.25">
      <c r="A34" s="131"/>
      <c r="B34" s="132"/>
      <c r="C34" s="120" t="s">
        <v>89</v>
      </c>
      <c r="D34" s="121">
        <f>IF(AND($C$31="Constante",D40&gt;0),$E$19/$E$23*(1+Statistici!E41)*$E$27,IF(AND($C$31="Curente",D40&gt;0),$E$19/$E$23*(1+Statistici!E39)*(1+Statistici!E41)*$E$27,0))</f>
        <v>14.014185997129079</v>
      </c>
      <c r="E34" s="121">
        <f>IF(AND($C$31="Constante",E40&gt;0),$E$19/$E$23*(1+Statistici!F41)*$E$27,IF(AND($C$31="Curente",E40&gt;0),$E$19/$E$23*(1+Statistici!F39)*(1+Statistici!F41)*$E$27,0))</f>
        <v>14.602781809008501</v>
      </c>
      <c r="F34" s="121">
        <f>IF(AND($C$31="Constante",F40&gt;0),$E$19/$E$23*(1+Statistici!G41)*$E$27,IF(AND($C$31="Curente",F40&gt;0),$E$19/$E$23*(1+Statistici!G39)*(1+Statistici!G41)*$E$27,0))</f>
        <v>15.216098644986861</v>
      </c>
      <c r="G34" s="121">
        <f>IF(AND($C$31="Constante",G40&gt;0),$E$19/$E$23*(1+Statistici!H41)*$E$27,IF(AND($C$31="Curente",G40&gt;0),$E$19/$E$23*(1+Statistici!H39)*(1+Statistici!H41)*$E$27,0))</f>
        <v>15.824742590786334</v>
      </c>
      <c r="H34" s="121">
        <f>IF(AND($C$31="Constante",H40&gt;0),$E$19/$E$23*(1+Statistici!I41)*$E$27,IF(AND($C$31="Curente",H40&gt;0),$E$19/$E$23*(1+Statistici!I39)*(1+Statistici!I41)*$E$27,0))</f>
        <v>16.435125519288093</v>
      </c>
      <c r="I34" s="121">
        <f>IF(AND($C$31="Constante",I40&gt;0),$E$19/$E$23*(1+Statistici!J41)*$E$27,IF(AND($C$31="Curente",I40&gt;0),$E$19/$E$23*(1+Statistici!J39)*(1+Statistici!J41)*$E$27,0))</f>
        <v>17.045573038575935</v>
      </c>
      <c r="J34" s="121">
        <f>IF(AND($C$31="Constante",J40&gt;0),$E$19/$E$23*(1+Statistici!K41)*$E$27,IF(AND($C$31="Curente",J40&gt;0),$E$19/$E$23*(1+Statistici!K39)*(1+Statistici!K41)*$E$27,0))</f>
        <v>17.654343504239364</v>
      </c>
      <c r="K34" s="121">
        <f>IF(AND($C$31="Constante",K40&gt;0),$E$19/$E$23*(1+Statistici!L41)*$E$27,IF(AND($C$31="Curente",K40&gt;0),$E$19/$E$23*(1+Statistici!L39)*(1+Statistici!L41)*$E$27,0))</f>
        <v>18.259635281527569</v>
      </c>
      <c r="L34" s="121">
        <f>IF(AND($C$31="Constante",L40&gt;0),$E$19/$E$23*(1+Statistici!M41)*$E$27,IF(AND($C$31="Curente",L40&gt;0),$E$19/$E$23*(1+Statistici!M39)*(1+Statistici!M41)*$E$27,0))</f>
        <v>18.859594726492048</v>
      </c>
      <c r="M34" s="121">
        <f>IF(AND($C$31="Constante",M40&gt;0),$E$19/$E$23*(1+Statistici!N41)*$E$27,IF(AND($C$31="Curente",M40&gt;0),$E$19/$E$23*(1+Statistici!N39)*(1+Statistici!N41)*$E$27,0))</f>
        <v>0</v>
      </c>
      <c r="N34" s="121">
        <f>IF(AND($C$31="Constante",N40&gt;0),$E$19/$E$23*(1+Statistici!O41)*$E$27,IF(AND($C$31="Curente",N40&gt;0),$E$19/$E$23*(1+Statistici!O39)*(1+Statistici!O41)*$E$27,0))</f>
        <v>0</v>
      </c>
      <c r="O34" s="121">
        <f>IF(AND($C$31="Constante",O40&gt;0),$E$19/$E$23*(1+Statistici!P41)*$E$27,IF(AND($C$31="Curente",O40&gt;0),$E$19/$E$23*(1+Statistici!P39)*(1+Statistici!P41)*$E$27,0))</f>
        <v>0</v>
      </c>
      <c r="P34" s="121">
        <f>IF(AND($C$31="Constante",P40&gt;0),$E$19/$E$23*(1+Statistici!Q41)*$E$27,IF(AND($C$31="Curente",P40&gt;0),$E$19/$E$23*(1+Statistici!Q39)*(1+Statistici!Q41)*$E$27,0))</f>
        <v>0</v>
      </c>
      <c r="Q34" s="121">
        <f>IF(AND($C$31="Constante",Q40&gt;0),$E$19/$E$23*(1+Statistici!R41)*$E$27,IF(AND($C$31="Curente",Q40&gt;0),$E$19/$E$23*(1+Statistici!R39)*(1+Statistici!R41)*$E$27,0))</f>
        <v>0</v>
      </c>
      <c r="R34" s="121">
        <f>IF(AND($C$31="Constante",R40&gt;0),$E$19/$E$23*(1+Statistici!S41)*$E$27,IF(AND($C$31="Curente",R40&gt;0),$E$19/$E$23*(1+Statistici!S39)*(1+Statistici!S41)*$E$27,0))</f>
        <v>0</v>
      </c>
      <c r="S34" s="121">
        <f>IF(AND($C$31="Constante",S40&gt;0),$E$19/$E$23*(1+Statistici!T41)*$E$27,IF(AND($C$31="Curente",S40&gt;0),$E$19/$E$23*(1+Statistici!T39)*(1+Statistici!T41)*$E$27,0))</f>
        <v>0</v>
      </c>
      <c r="T34" s="121">
        <f>IF(AND($C$31="Constante",T40&gt;0),$E$19/$E$23*(1+Statistici!U41)*$E$27,IF(AND($C$31="Curente",T40&gt;0),$E$19/$E$23*(1+Statistici!U39)*(1+Statistici!U41)*$E$27,0))</f>
        <v>0</v>
      </c>
      <c r="U34" s="121">
        <f>IF(AND($C$31="Constante",U40&gt;0),$E$19/$E$23*(1+Statistici!V41)*$E$27,IF(AND($C$31="Curente",U40&gt;0),$E$19/$E$23*(1+Statistici!V39)*(1+Statistici!V41)*$E$27,0))</f>
        <v>0</v>
      </c>
      <c r="V34" s="121">
        <f>IF(AND($C$31="Constante",V40&gt;0),$E$19/$E$23*(1+Statistici!W41)*$E$27,IF(AND($C$31="Curente",V40&gt;0),$E$19/$E$23*(1+Statistici!W39)*(1+Statistici!W41)*$E$27,0))</f>
        <v>0</v>
      </c>
      <c r="W34" s="121">
        <f>IF(AND($C$31="Constante",W40&gt;0),$E$19/$E$23*(1+Statistici!X41)*$E$27,IF(AND($C$31="Curente",W40&gt;0),$E$19/$E$23*(1+Statistici!X39)*(1+Statistici!X41)*$E$27,0))</f>
        <v>0</v>
      </c>
      <c r="X34" s="121">
        <f>IF(AND($C$31="Constante",X40&gt;0),$E$19/$E$23*(1+Statistici!Y41)*$E$27,IF(AND($C$31="Curente",X40&gt;0),$E$19/$E$23*(1+Statistici!Y39)*(1+Statistici!Y41)*$E$27,0))</f>
        <v>0</v>
      </c>
      <c r="Y34" s="121">
        <f>IF(AND($C$31="Constante",Y40&gt;0),$E$19/$E$23*(1+Statistici!Z41)*$E$27,IF(AND($C$31="Curente",Y40&gt;0),$E$19/$E$23*(1+Statistici!Z39)*(1+Statistici!Z41)*$E$27,0))</f>
        <v>0</v>
      </c>
      <c r="Z34" s="121">
        <f>IF(AND($C$31="Constante",Z40&gt;0),$E$19/$E$23*(1+Statistici!AA41)*$E$27,IF(AND($C$31="Curente",Z40&gt;0),$E$19/$E$23*(1+Statistici!AA39)*(1+Statistici!AA41)*$E$27,0))</f>
        <v>0</v>
      </c>
    </row>
    <row r="35" spans="1:26" s="119" customFormat="1" x14ac:dyDescent="0.25">
      <c r="A35" s="133"/>
      <c r="B35" s="134"/>
      <c r="C35" s="122" t="s">
        <v>91</v>
      </c>
      <c r="D35" s="121">
        <f>IF(AND($C$31="Constante",D42&gt;0),$E$20/$E$24*(1+Statistici!E41)*$E$28,IF(AND($C$31="Curente",D42&gt;0),$E$20/$E$24*(1+Statistici!E39)*(1+Statistici!E41)*$E$28,0))</f>
        <v>8.2014117985659993</v>
      </c>
      <c r="E35" s="121">
        <f>IF(AND($C$31="Constante",E42&gt;0),$E$20/$E$24*(1+Statistici!F41)*$E$28,IF(AND($C$31="Curente",E42&gt;0),$E$20/$E$24*(1+Statistici!F39)*(1+Statistici!F41)*$E$28,0))</f>
        <v>8.5458710941057703</v>
      </c>
      <c r="F35" s="121">
        <f>IF(AND($C$31="Constante",F42&gt;0),$E$20/$E$24*(1+Statistici!G41)*$E$28,IF(AND($C$31="Curente",F42&gt;0),$E$20/$E$24*(1+Statistici!G39)*(1+Statistici!G41)*$E$28,0))</f>
        <v>8.9047976800582145</v>
      </c>
      <c r="G35" s="121">
        <f>IF(AND($C$31="Constante",G42&gt;0),$E$20/$E$24*(1+Statistici!H41)*$E$28,IF(AND($C$31="Curente",G42&gt;0),$E$20/$E$24*(1+Statistici!H39)*(1+Statistici!H41)*$E$28,0))</f>
        <v>9.2609895872605428</v>
      </c>
      <c r="H35" s="121">
        <f>IF(AND($C$31="Constante",H42&gt;0),$E$20/$E$24*(1+Statistici!I41)*$E$28,IF(AND($C$31="Curente",H42&gt;0),$E$20/$E$24*(1+Statistici!I39)*(1+Statistici!I41)*$E$28,0))</f>
        <v>9.6181991856263078</v>
      </c>
      <c r="I35" s="121">
        <f>IF(AND($C$31="Constante",I42&gt;0),$E$20/$E$24*(1+Statistici!J41)*$E$28,IF(AND($C$31="Curente",I42&gt;0),$E$20/$E$24*(1+Statistici!J39)*(1+Statistici!J41)*$E$28,0))</f>
        <v>9.9754465839495694</v>
      </c>
      <c r="J35" s="121">
        <f>IF(AND($C$31="Constante",J42&gt;0),$E$20/$E$24*(1+Statistici!K41)*$E$28,IF(AND($C$31="Curente",J42&gt;0),$E$20/$E$24*(1+Statistici!K39)*(1+Statistici!K41)*$E$28,0))</f>
        <v>10.33171253337634</v>
      </c>
      <c r="K35" s="121">
        <f>IF(AND($C$31="Constante",K42&gt;0),$E$20/$E$24*(1+Statistici!L41)*$E$28,IF(AND($C$31="Curente",K42&gt;0),$E$20/$E$24*(1+Statistici!L39)*(1+Statistici!L41)*$E$28,0))</f>
        <v>10.685942677377815</v>
      </c>
      <c r="L35" s="121">
        <f>IF(AND($C$31="Constante",L42&gt;0),$E$20/$E$24*(1+Statistici!M41)*$E$28,IF(AND($C$31="Curente",L42&gt;0),$E$20/$E$24*(1+Statistici!M39)*(1+Statistici!M41)*$E$28,0))</f>
        <v>11.037052222491658</v>
      </c>
      <c r="M35" s="121">
        <f>IF(AND($C$31="Constante",M42&gt;0),$E$20/$E$24*(1+Statistici!N41)*$E$28,IF(AND($C$31="Curente",M42&gt;0),$E$20/$E$24*(1+Statistici!N39)*(1+Statistici!N41)*$E$28,0))</f>
        <v>0</v>
      </c>
      <c r="N35" s="121">
        <f>IF(AND($C$31="Constante",N42&gt;0),$E$20/$E$24*(1+Statistici!O41)*$E$28,IF(AND($C$31="Curente",N42&gt;0),$E$20/$E$24*(1+Statistici!O39)*(1+Statistici!O41)*$E$28,0))</f>
        <v>0</v>
      </c>
      <c r="O35" s="121">
        <f>IF(AND($C$31="Constante",O42&gt;0),$E$20/$E$24*(1+Statistici!P41)*$E$28,IF(AND($C$31="Curente",O42&gt;0),$E$20/$E$24*(1+Statistici!P39)*(1+Statistici!P41)*$E$28,0))</f>
        <v>0</v>
      </c>
      <c r="P35" s="121">
        <f>IF(AND($C$31="Constante",P42&gt;0),$E$20/$E$24*(1+Statistici!Q41)*$E$28,IF(AND($C$31="Curente",P42&gt;0),$E$20/$E$24*(1+Statistici!Q39)*(1+Statistici!Q41)*$E$28,0))</f>
        <v>0</v>
      </c>
      <c r="Q35" s="121">
        <f>IF(AND($C$31="Constante",Q42&gt;0),$E$20/$E$24*(1+Statistici!R41)*$E$28,IF(AND($C$31="Curente",Q42&gt;0),$E$20/$E$24*(1+Statistici!R39)*(1+Statistici!R41)*$E$28,0))</f>
        <v>0</v>
      </c>
      <c r="R35" s="121">
        <f>IF(AND($C$31="Constante",R42&gt;0),$E$20/$E$24*(1+Statistici!S41)*$E$28,IF(AND($C$31="Curente",R42&gt;0),$E$20/$E$24*(1+Statistici!S39)*(1+Statistici!S41)*$E$28,0))</f>
        <v>0</v>
      </c>
      <c r="S35" s="121">
        <f>IF(AND($C$31="Constante",S42&gt;0),$E$20/$E$24*(1+Statistici!T41)*$E$28,IF(AND($C$31="Curente",S42&gt;0),$E$20/$E$24*(1+Statistici!T39)*(1+Statistici!T41)*$E$28,0))</f>
        <v>0</v>
      </c>
      <c r="T35" s="121">
        <f>IF(AND($C$31="Constante",T42&gt;0),$E$20/$E$24*(1+Statistici!U41)*$E$28,IF(AND($C$31="Curente",T42&gt;0),$E$20/$E$24*(1+Statistici!U39)*(1+Statistici!U41)*$E$28,0))</f>
        <v>0</v>
      </c>
      <c r="U35" s="121">
        <f>IF(AND($C$31="Constante",U42&gt;0),$E$20/$E$24*(1+Statistici!V41)*$E$28,IF(AND($C$31="Curente",U42&gt;0),$E$20/$E$24*(1+Statistici!V39)*(1+Statistici!V41)*$E$28,0))</f>
        <v>0</v>
      </c>
      <c r="V35" s="121">
        <f>IF(AND($C$31="Constante",V42&gt;0),$E$20/$E$24*(1+Statistici!W41)*$E$28,IF(AND($C$31="Curente",V42&gt;0),$E$20/$E$24*(1+Statistici!W39)*(1+Statistici!W41)*$E$28,0))</f>
        <v>0</v>
      </c>
      <c r="W35" s="121">
        <f>IF(AND($C$31="Constante",W42&gt;0),$E$20/$E$24*(1+Statistici!X41)*$E$28,IF(AND($C$31="Curente",W42&gt;0),$E$20/$E$24*(1+Statistici!X39)*(1+Statistici!X41)*$E$28,0))</f>
        <v>0</v>
      </c>
      <c r="X35" s="121">
        <f>IF(AND($C$31="Constante",X42&gt;0),$E$20/$E$24*(1+Statistici!Y41)*$E$28,IF(AND($C$31="Curente",X42&gt;0),$E$20/$E$24*(1+Statistici!Y39)*(1+Statistici!Y41)*$E$28,0))</f>
        <v>0</v>
      </c>
      <c r="Y35" s="121">
        <f>IF(AND($C$31="Constante",Y42&gt;0),$E$20/$E$24*(1+Statistici!Z41)*$E$28,IF(AND($C$31="Curente",Y42&gt;0),$E$20/$E$24*(1+Statistici!Z39)*(1+Statistici!Z41)*$E$28,0))</f>
        <v>0</v>
      </c>
      <c r="Z35" s="121">
        <f>IF(AND($C$31="Constante",Z42&gt;0),$E$20/$E$24*(1+Statistici!AA41)*$E$28,IF(AND($C$31="Curente",Z42&gt;0),$E$20/$E$24*(1+Statistici!AA39)*(1+Statistici!AA41)*$E$28,0))</f>
        <v>0</v>
      </c>
    </row>
    <row r="36" spans="1:26" s="4" customFormat="1" x14ac:dyDescent="0.25">
      <c r="A36" s="5"/>
      <c r="C36" s="5"/>
      <c r="F36" s="14"/>
      <c r="G36" s="14"/>
      <c r="H36" s="14"/>
      <c r="I36" s="14"/>
      <c r="J36" s="14"/>
    </row>
    <row r="37" spans="1:26" s="4" customFormat="1" x14ac:dyDescent="0.25">
      <c r="A37" s="5"/>
      <c r="B37" s="5"/>
      <c r="E37" s="3"/>
      <c r="F37" s="3"/>
      <c r="G37" s="3"/>
      <c r="H37" s="3"/>
      <c r="I37" s="3"/>
    </row>
    <row r="38" spans="1:26" s="4" customFormat="1" x14ac:dyDescent="0.25">
      <c r="G38" s="3"/>
      <c r="H38" s="3"/>
      <c r="I38" s="3"/>
    </row>
    <row r="39" spans="1:26" s="119" customFormat="1" ht="15" customHeight="1" thickBot="1" x14ac:dyDescent="0.3">
      <c r="A39" s="129" t="s">
        <v>107</v>
      </c>
      <c r="B39" s="130"/>
      <c r="C39" s="123" t="s">
        <v>59</v>
      </c>
      <c r="D39" s="115">
        <f>D33</f>
        <v>2020</v>
      </c>
      <c r="E39" s="116">
        <f t="shared" ref="E39" si="3">D39+1</f>
        <v>2021</v>
      </c>
      <c r="F39" s="116">
        <f t="shared" ref="F39" si="4">E39+1</f>
        <v>2022</v>
      </c>
      <c r="G39" s="116">
        <f t="shared" ref="G39" si="5">F39+1</f>
        <v>2023</v>
      </c>
      <c r="H39" s="116">
        <f t="shared" ref="H39" si="6">G39+1</f>
        <v>2024</v>
      </c>
      <c r="I39" s="116">
        <f t="shared" ref="I39" si="7">H39+1</f>
        <v>2025</v>
      </c>
      <c r="J39" s="116">
        <f t="shared" ref="J39" si="8">I39+1</f>
        <v>2026</v>
      </c>
      <c r="K39" s="116">
        <f t="shared" ref="K39" si="9">J39+1</f>
        <v>2027</v>
      </c>
      <c r="L39" s="116">
        <f t="shared" ref="L39" si="10">K39+1</f>
        <v>2028</v>
      </c>
      <c r="M39" s="116">
        <f t="shared" ref="M39" si="11">L39+1</f>
        <v>2029</v>
      </c>
      <c r="N39" s="116">
        <f t="shared" ref="N39" si="12">M39+1</f>
        <v>2030</v>
      </c>
      <c r="O39" s="116">
        <f t="shared" ref="O39" si="13">N39+1</f>
        <v>2031</v>
      </c>
      <c r="P39" s="116">
        <f t="shared" ref="P39" si="14">O39+1</f>
        <v>2032</v>
      </c>
      <c r="Q39" s="116">
        <f t="shared" ref="Q39" si="15">P39+1</f>
        <v>2033</v>
      </c>
      <c r="R39" s="116">
        <f t="shared" ref="R39" si="16">Q39+1</f>
        <v>2034</v>
      </c>
      <c r="S39" s="116">
        <f t="shared" ref="S39" si="17">R39+1</f>
        <v>2035</v>
      </c>
      <c r="T39" s="116">
        <f t="shared" ref="T39" si="18">S39+1</f>
        <v>2036</v>
      </c>
      <c r="U39" s="116">
        <f t="shared" ref="U39" si="19">T39+1</f>
        <v>2037</v>
      </c>
      <c r="V39" s="116">
        <f t="shared" ref="V39" si="20">U39+1</f>
        <v>2038</v>
      </c>
      <c r="W39" s="117">
        <f t="shared" ref="W39" si="21">V39+1</f>
        <v>2039</v>
      </c>
      <c r="X39" s="117">
        <f t="shared" ref="X39" si="22">W39+1</f>
        <v>2040</v>
      </c>
      <c r="Y39" s="117">
        <f t="shared" ref="Y39:Z39" si="23">X39+1</f>
        <v>2041</v>
      </c>
      <c r="Z39" s="117">
        <f t="shared" si="23"/>
        <v>2042</v>
      </c>
    </row>
    <row r="40" spans="1:26" s="119" customFormat="1" x14ac:dyDescent="0.25">
      <c r="A40" s="131"/>
      <c r="B40" s="132"/>
      <c r="C40" s="113" t="s">
        <v>89</v>
      </c>
      <c r="D40" s="124">
        <f>VLOOKUP($D$2&amp;$C$40,'Plan tarifar AF'!$D$3:$AA$130,HLOOKUP(D$39,'Plan tarifar AF'!$E$1:$AA$2,2),0)</f>
        <v>10.19</v>
      </c>
      <c r="E40" s="124">
        <f>VLOOKUP($D$2&amp;$C$40,'Plan tarifar AF'!$D$3:$AA$130,HLOOKUP(E$39,'Plan tarifar AF'!$E$1:$AA$2,2),0)</f>
        <v>10.52</v>
      </c>
      <c r="F40" s="124">
        <f>VLOOKUP($D$2&amp;$C$40,'Plan tarifar AF'!$D$3:$AA$130,HLOOKUP(F$39,'Plan tarifar AF'!$E$1:$AA$2,2),0)</f>
        <v>10.86</v>
      </c>
      <c r="G40" s="124">
        <f>VLOOKUP($D$2&amp;$C$40,'Plan tarifar AF'!$D$3:$AA$130,HLOOKUP(G$39,'Plan tarifar AF'!$E$1:$AA$2,2),0)</f>
        <v>11.21</v>
      </c>
      <c r="H40" s="124">
        <f>VLOOKUP($D$2&amp;$C$40,'Plan tarifar AF'!$D$3:$AA$130,HLOOKUP(H$39,'Plan tarifar AF'!$E$1:$AA$2,2),0)</f>
        <v>11.57</v>
      </c>
      <c r="I40" s="124">
        <f>VLOOKUP($D$2&amp;$C$40,'Plan tarifar AF'!$D$3:$AA$130,HLOOKUP(I$39,'Plan tarifar AF'!$E$1:$AA$2,2),0)</f>
        <v>11.66</v>
      </c>
      <c r="J40" s="124">
        <f>VLOOKUP($D$2&amp;$C$40,'Plan tarifar AF'!$D$3:$AA$130,HLOOKUP(J$39,'Plan tarifar AF'!$E$1:$AA$2,2),0)</f>
        <v>11.75</v>
      </c>
      <c r="K40" s="124">
        <f>VLOOKUP($D$2&amp;$C$40,'Plan tarifar AF'!$D$3:$AA$130,HLOOKUP(K$39,'Plan tarifar AF'!$E$1:$AA$2,2),0)</f>
        <v>11.85</v>
      </c>
      <c r="L40" s="124">
        <f>VLOOKUP($D$2&amp;$C$40,'Plan tarifar AF'!$D$3:$AA$130,HLOOKUP(L$39,'Plan tarifar AF'!$E$1:$AA$2,2),0)</f>
        <v>11.94</v>
      </c>
      <c r="M40" s="124">
        <f>VLOOKUP($D$2&amp;$C$40,'Plan tarifar AF'!$D$3:$AA$130,HLOOKUP(M$39,'Plan tarifar AF'!$E$1:$AA$2,2),0)</f>
        <v>0</v>
      </c>
      <c r="N40" s="124">
        <f>VLOOKUP($D$2&amp;$C$40,'Plan tarifar AF'!$D$3:$AA$130,HLOOKUP(N$39,'Plan tarifar AF'!$E$1:$AA$2,2),0)</f>
        <v>0</v>
      </c>
      <c r="O40" s="124">
        <f>VLOOKUP($D$2&amp;$C$40,'Plan tarifar AF'!$D$3:$AA$130,HLOOKUP(O$39,'Plan tarifar AF'!$E$1:$AA$2,2),0)</f>
        <v>0</v>
      </c>
      <c r="P40" s="124">
        <f>VLOOKUP($D$2&amp;$C$40,'Plan tarifar AF'!$D$3:$AA$130,HLOOKUP(P$39,'Plan tarifar AF'!$E$1:$AA$2,2),0)</f>
        <v>0</v>
      </c>
      <c r="Q40" s="124">
        <f>VLOOKUP($D$2&amp;$C$40,'Plan tarifar AF'!$D$3:$AA$130,HLOOKUP(Q$39,'Plan tarifar AF'!$E$1:$AA$2,2),0)</f>
        <v>0</v>
      </c>
      <c r="R40" s="124">
        <f>VLOOKUP($D$2&amp;$C$40,'Plan tarifar AF'!$D$3:$AA$130,HLOOKUP(R$39,'Plan tarifar AF'!$E$1:$AA$2,2),0)</f>
        <v>0</v>
      </c>
      <c r="S40" s="124">
        <f>VLOOKUP($D$2&amp;$C$40,'Plan tarifar AF'!$D$3:$AA$130,HLOOKUP(S$39,'Plan tarifar AF'!$E$1:$AA$2,2),0)</f>
        <v>0</v>
      </c>
      <c r="T40" s="124">
        <f>VLOOKUP($D$2&amp;$C$40,'Plan tarifar AF'!$D$3:$AA$130,HLOOKUP(T$39,'Plan tarifar AF'!$E$1:$AA$2,2),0)</f>
        <v>0</v>
      </c>
      <c r="U40" s="124">
        <f>VLOOKUP($D$2&amp;$C$40,'Plan tarifar AF'!$D$3:$AA$130,HLOOKUP(U$39,'Plan tarifar AF'!$E$1:$AA$2,2),0)</f>
        <v>0</v>
      </c>
      <c r="V40" s="124">
        <f>VLOOKUP($D$2&amp;$C$40,'Plan tarifar AF'!$D$3:$AA$130,HLOOKUP(V$39,'Plan tarifar AF'!$E$1:$AA$2,2),0)</f>
        <v>0</v>
      </c>
      <c r="W40" s="124">
        <f>VLOOKUP($D$2&amp;$C$40,'Plan tarifar AF'!$D$3:$AA$130,HLOOKUP(W$39,'Plan tarifar AF'!$E$1:$AA$2,2),0)</f>
        <v>0</v>
      </c>
      <c r="X40" s="124">
        <f>VLOOKUP($D$2&amp;$C$40,'Plan tarifar AF'!$D$3:$AA$130,HLOOKUP(X$39,'Plan tarifar AF'!$E$1:$AA$2,2),0)</f>
        <v>0</v>
      </c>
      <c r="Y40" s="124">
        <f>VLOOKUP($D$2&amp;$C$40,'Plan tarifar AF'!$D$3:$AA$130,HLOOKUP(Y$39,'Plan tarifar AF'!$E$1:$AA$2,2),0)</f>
        <v>0</v>
      </c>
      <c r="Z40" s="124">
        <f>VLOOKUP($D$2&amp;$C$40,'Plan tarifar AF'!$D$3:$AA$130,HLOOKUP(Z$39,'Plan tarifar AF'!$E$1:$AA$2,2),0)</f>
        <v>0</v>
      </c>
    </row>
    <row r="41" spans="1:26" s="119" customFormat="1" x14ac:dyDescent="0.25">
      <c r="A41" s="131"/>
      <c r="B41" s="132"/>
      <c r="C41" s="114" t="s">
        <v>90</v>
      </c>
      <c r="D41" s="124">
        <f>VLOOKUP($D$2&amp;$C$41,'Plan tarifar AF'!$D$3:$AA$130,HLOOKUP(D$39,'Plan tarifar AF'!$E$1:$AA$2,2),0)</f>
        <v>0</v>
      </c>
      <c r="E41" s="124">
        <f>VLOOKUP($D$2&amp;$C$41,'Plan tarifar AF'!$D$3:$AA$130,HLOOKUP(E$39,'Plan tarifar AF'!$E$1:$AA$2,2),0)</f>
        <v>0</v>
      </c>
      <c r="F41" s="124">
        <f>VLOOKUP($D$2&amp;$C$41,'Plan tarifar AF'!$D$3:$AA$130,HLOOKUP(F$39,'Plan tarifar AF'!$E$1:$AA$2,2),0)</f>
        <v>0</v>
      </c>
      <c r="G41" s="124">
        <f>VLOOKUP($D$2&amp;$C$41,'Plan tarifar AF'!$D$3:$AA$130,HLOOKUP(G$39,'Plan tarifar AF'!$E$1:$AA$2,2),0)</f>
        <v>0</v>
      </c>
      <c r="H41" s="124">
        <f>VLOOKUP($D$2&amp;$C$41,'Plan tarifar AF'!$D$3:$AA$130,HLOOKUP(H$39,'Plan tarifar AF'!$E$1:$AA$2,2),0)</f>
        <v>0</v>
      </c>
      <c r="I41" s="124">
        <f>VLOOKUP($D$2&amp;$C$41,'Plan tarifar AF'!$D$3:$AA$130,HLOOKUP(I$39,'Plan tarifar AF'!$E$1:$AA$2,2),0)</f>
        <v>0</v>
      </c>
      <c r="J41" s="124">
        <f>VLOOKUP($D$2&amp;$C$41,'Plan tarifar AF'!$D$3:$AA$130,HLOOKUP(J$39,'Plan tarifar AF'!$E$1:$AA$2,2),0)</f>
        <v>0</v>
      </c>
      <c r="K41" s="124">
        <f>VLOOKUP($D$2&amp;$C$41,'Plan tarifar AF'!$D$3:$AA$130,HLOOKUP(K$39,'Plan tarifar AF'!$E$1:$AA$2,2),0)</f>
        <v>0</v>
      </c>
      <c r="L41" s="124">
        <f>VLOOKUP($D$2&amp;$C$41,'Plan tarifar AF'!$D$3:$AA$130,HLOOKUP(L$39,'Plan tarifar AF'!$E$1:$AA$2,2),0)</f>
        <v>0</v>
      </c>
      <c r="M41" s="124">
        <f>VLOOKUP($D$2&amp;$C$41,'Plan tarifar AF'!$D$3:$AA$130,HLOOKUP(M$39,'Plan tarifar AF'!$E$1:$AA$2,2),0)</f>
        <v>0</v>
      </c>
      <c r="N41" s="124">
        <f>VLOOKUP($D$2&amp;$C$41,'Plan tarifar AF'!$D$3:$AA$130,HLOOKUP(N$39,'Plan tarifar AF'!$E$1:$AA$2,2),0)</f>
        <v>0</v>
      </c>
      <c r="O41" s="124">
        <f>VLOOKUP($D$2&amp;$C$41,'Plan tarifar AF'!$D$3:$AA$130,HLOOKUP(O$39,'Plan tarifar AF'!$E$1:$AA$2,2),0)</f>
        <v>0</v>
      </c>
      <c r="P41" s="124">
        <f>VLOOKUP($D$2&amp;$C$41,'Plan tarifar AF'!$D$3:$AA$130,HLOOKUP(P$39,'Plan tarifar AF'!$E$1:$AA$2,2),0)</f>
        <v>0</v>
      </c>
      <c r="Q41" s="124">
        <f>VLOOKUP($D$2&amp;$C$41,'Plan tarifar AF'!$D$3:$AA$130,HLOOKUP(Q$39,'Plan tarifar AF'!$E$1:$AA$2,2),0)</f>
        <v>0</v>
      </c>
      <c r="R41" s="124">
        <f>VLOOKUP($D$2&amp;$C$41,'Plan tarifar AF'!$D$3:$AA$130,HLOOKUP(R$39,'Plan tarifar AF'!$E$1:$AA$2,2),0)</f>
        <v>0</v>
      </c>
      <c r="S41" s="124">
        <f>VLOOKUP($D$2&amp;$C$41,'Plan tarifar AF'!$D$3:$AA$130,HLOOKUP(S$39,'Plan tarifar AF'!$E$1:$AA$2,2),0)</f>
        <v>0</v>
      </c>
      <c r="T41" s="124">
        <f>VLOOKUP($D$2&amp;$C$41,'Plan tarifar AF'!$D$3:$AA$130,HLOOKUP(T$39,'Plan tarifar AF'!$E$1:$AA$2,2),0)</f>
        <v>0</v>
      </c>
      <c r="U41" s="124">
        <f>VLOOKUP($D$2&amp;$C$41,'Plan tarifar AF'!$D$3:$AA$130,HLOOKUP(U$39,'Plan tarifar AF'!$E$1:$AA$2,2),0)</f>
        <v>0</v>
      </c>
      <c r="V41" s="124">
        <f>VLOOKUP($D$2&amp;$C$41,'Plan tarifar AF'!$D$3:$AA$130,HLOOKUP(V$39,'Plan tarifar AF'!$E$1:$AA$2,2),0)</f>
        <v>0</v>
      </c>
      <c r="W41" s="124">
        <f>VLOOKUP($D$2&amp;$C$41,'Plan tarifar AF'!$D$3:$AA$130,HLOOKUP(W$39,'Plan tarifar AF'!$E$1:$AA$2,2),0)</f>
        <v>0</v>
      </c>
      <c r="X41" s="124">
        <f>VLOOKUP($D$2&amp;$C$41,'Plan tarifar AF'!$D$3:$AA$130,HLOOKUP(X$39,'Plan tarifar AF'!$E$1:$AA$2,2),0)</f>
        <v>0</v>
      </c>
      <c r="Y41" s="124">
        <f>VLOOKUP($D$2&amp;$C$41,'Plan tarifar AF'!$D$3:$AA$130,HLOOKUP(Y$39,'Plan tarifar AF'!$E$1:$AA$2,2),0)</f>
        <v>0</v>
      </c>
      <c r="Z41" s="124">
        <f>VLOOKUP($D$2&amp;$C$41,'Plan tarifar AF'!$D$3:$AA$130,HLOOKUP(Z$39,'Plan tarifar AF'!$E$1:$AA$2,2),0)</f>
        <v>0</v>
      </c>
    </row>
    <row r="42" spans="1:26" s="119" customFormat="1" x14ac:dyDescent="0.25">
      <c r="A42" s="133"/>
      <c r="B42" s="134"/>
      <c r="C42" s="114" t="s">
        <v>91</v>
      </c>
      <c r="D42" s="124">
        <f>VLOOKUP($D$2&amp;$C$42,'Plan tarifar AF'!$D$3:$AA$130,HLOOKUP(D$39,'Plan tarifar AF'!$E$1:$AA$2,2),0)</f>
        <v>4.6500000000000004</v>
      </c>
      <c r="E42" s="124">
        <f>VLOOKUP($D$2&amp;$C$42,'Plan tarifar AF'!$D$3:$AA$130,HLOOKUP(E$39,'Plan tarifar AF'!$E$1:$AA$2,2),0)</f>
        <v>4.8</v>
      </c>
      <c r="F42" s="124">
        <f>VLOOKUP($D$2&amp;$C$42,'Plan tarifar AF'!$D$3:$AA$130,HLOOKUP(F$39,'Plan tarifar AF'!$E$1:$AA$2,2),0)</f>
        <v>4.96</v>
      </c>
      <c r="G42" s="124">
        <f>VLOOKUP($D$2&amp;$C$42,'Plan tarifar AF'!$D$3:$AA$130,HLOOKUP(G$39,'Plan tarifar AF'!$E$1:$AA$2,2),0)</f>
        <v>5.12</v>
      </c>
      <c r="H42" s="124">
        <f>VLOOKUP($D$2&amp;$C$42,'Plan tarifar AF'!$D$3:$AA$130,HLOOKUP(H$39,'Plan tarifar AF'!$E$1:$AA$2,2),0)</f>
        <v>5.28</v>
      </c>
      <c r="I42" s="124">
        <f>VLOOKUP($D$2&amp;$C$42,'Plan tarifar AF'!$D$3:$AA$130,HLOOKUP(I$39,'Plan tarifar AF'!$E$1:$AA$2,2),0)</f>
        <v>5.32</v>
      </c>
      <c r="J42" s="124">
        <f>VLOOKUP($D$2&amp;$C$42,'Plan tarifar AF'!$D$3:$AA$130,HLOOKUP(J$39,'Plan tarifar AF'!$E$1:$AA$2,2),0)</f>
        <v>5.36</v>
      </c>
      <c r="K42" s="124">
        <f>VLOOKUP($D$2&amp;$C$42,'Plan tarifar AF'!$D$3:$AA$130,HLOOKUP(K$39,'Plan tarifar AF'!$E$1:$AA$2,2),0)</f>
        <v>5.41</v>
      </c>
      <c r="L42" s="124">
        <f>VLOOKUP($D$2&amp;$C$42,'Plan tarifar AF'!$D$3:$AA$130,HLOOKUP(L$39,'Plan tarifar AF'!$E$1:$AA$2,2),0)</f>
        <v>5.45</v>
      </c>
      <c r="M42" s="124">
        <f>VLOOKUP($D$2&amp;$C$42,'Plan tarifar AF'!$D$3:$AA$130,HLOOKUP(M$39,'Plan tarifar AF'!$E$1:$AA$2,2),0)</f>
        <v>0</v>
      </c>
      <c r="N42" s="124">
        <f>VLOOKUP($D$2&amp;$C$42,'Plan tarifar AF'!$D$3:$AA$130,HLOOKUP(N$39,'Plan tarifar AF'!$E$1:$AA$2,2),0)</f>
        <v>0</v>
      </c>
      <c r="O42" s="124">
        <f>VLOOKUP($D$2&amp;$C$42,'Plan tarifar AF'!$D$3:$AA$130,HLOOKUP(O$39,'Plan tarifar AF'!$E$1:$AA$2,2),0)</f>
        <v>0</v>
      </c>
      <c r="P42" s="124">
        <f>VLOOKUP($D$2&amp;$C$42,'Plan tarifar AF'!$D$3:$AA$130,HLOOKUP(P$39,'Plan tarifar AF'!$E$1:$AA$2,2),0)</f>
        <v>0</v>
      </c>
      <c r="Q42" s="124">
        <f>VLOOKUP($D$2&amp;$C$42,'Plan tarifar AF'!$D$3:$AA$130,HLOOKUP(Q$39,'Plan tarifar AF'!$E$1:$AA$2,2),0)</f>
        <v>0</v>
      </c>
      <c r="R42" s="124">
        <f>VLOOKUP($D$2&amp;$C$42,'Plan tarifar AF'!$D$3:$AA$130,HLOOKUP(R$39,'Plan tarifar AF'!$E$1:$AA$2,2),0)</f>
        <v>0</v>
      </c>
      <c r="S42" s="124">
        <f>VLOOKUP($D$2&amp;$C$42,'Plan tarifar AF'!$D$3:$AA$130,HLOOKUP(S$39,'Plan tarifar AF'!$E$1:$AA$2,2),0)</f>
        <v>0</v>
      </c>
      <c r="T42" s="124">
        <f>VLOOKUP($D$2&amp;$C$42,'Plan tarifar AF'!$D$3:$AA$130,HLOOKUP(T$39,'Plan tarifar AF'!$E$1:$AA$2,2),0)</f>
        <v>0</v>
      </c>
      <c r="U42" s="124">
        <f>VLOOKUP($D$2&amp;$C$42,'Plan tarifar AF'!$D$3:$AA$130,HLOOKUP(U$39,'Plan tarifar AF'!$E$1:$AA$2,2),0)</f>
        <v>0</v>
      </c>
      <c r="V42" s="124">
        <f>VLOOKUP($D$2&amp;$C$42,'Plan tarifar AF'!$D$3:$AA$130,HLOOKUP(V$39,'Plan tarifar AF'!$E$1:$AA$2,2),0)</f>
        <v>0</v>
      </c>
      <c r="W42" s="124">
        <f>VLOOKUP($D$2&amp;$C$42,'Plan tarifar AF'!$D$3:$AA$130,HLOOKUP(W$39,'Plan tarifar AF'!$E$1:$AA$2,2),0)</f>
        <v>0</v>
      </c>
      <c r="X42" s="124">
        <f>VLOOKUP($D$2&amp;$C$42,'Plan tarifar AF'!$D$3:$AA$130,HLOOKUP(X$39,'Plan tarifar AF'!$E$1:$AA$2,2),0)</f>
        <v>0</v>
      </c>
      <c r="Y42" s="124">
        <f>VLOOKUP($D$2&amp;$C$42,'Plan tarifar AF'!$D$3:$AA$130,HLOOKUP(Y$39,'Plan tarifar AF'!$E$1:$AA$2,2),0)</f>
        <v>0</v>
      </c>
      <c r="Z42" s="124">
        <f>VLOOKUP($D$2&amp;$C$42,'Plan tarifar AF'!$D$3:$AA$130,HLOOKUP(Z$39,'Plan tarifar AF'!$E$1:$AA$2,2),0)</f>
        <v>0</v>
      </c>
    </row>
    <row r="43" spans="1:26" s="4" customFormat="1" x14ac:dyDescent="0.25">
      <c r="A43" s="5"/>
      <c r="C43" s="5"/>
      <c r="F43" s="14"/>
      <c r="G43" s="14"/>
      <c r="H43" s="14"/>
      <c r="I43" s="14"/>
      <c r="J43" s="14"/>
    </row>
    <row r="44" spans="1:26" s="4" customFormat="1" x14ac:dyDescent="0.25">
      <c r="A44" s="5"/>
      <c r="B44" s="5"/>
      <c r="E44" s="3"/>
      <c r="F44" s="3"/>
      <c r="G44" s="3"/>
      <c r="H44" s="3"/>
      <c r="I44" s="3"/>
    </row>
    <row r="45" spans="1:26" s="4" customFormat="1" x14ac:dyDescent="0.25">
      <c r="A45" s="5"/>
      <c r="B45" s="5"/>
      <c r="E45" s="3"/>
      <c r="F45" s="3"/>
      <c r="G45" s="3"/>
      <c r="H45" s="3"/>
      <c r="I45" s="3"/>
    </row>
    <row r="46" spans="1:26" s="4" customFormat="1" x14ac:dyDescent="0.25">
      <c r="A46" s="5"/>
      <c r="B46" s="5"/>
      <c r="E46" s="3"/>
      <c r="F46" s="3"/>
      <c r="G46" s="3"/>
      <c r="H46" s="3"/>
      <c r="I46" s="3"/>
    </row>
    <row r="47" spans="1:26" s="4" customFormat="1" x14ac:dyDescent="0.25">
      <c r="A47" s="5"/>
      <c r="B47" s="5"/>
      <c r="E47" s="3"/>
      <c r="F47" s="3"/>
      <c r="G47" s="3"/>
      <c r="H47" s="3"/>
      <c r="I47" s="3"/>
    </row>
    <row r="48" spans="1:26" s="4" customFormat="1" x14ac:dyDescent="0.25">
      <c r="A48" s="5"/>
      <c r="B48" s="5"/>
      <c r="E48" s="3"/>
      <c r="F48" s="3"/>
      <c r="G48" s="3"/>
      <c r="H48" s="3"/>
      <c r="I48" s="3"/>
    </row>
  </sheetData>
  <mergeCells count="30">
    <mergeCell ref="D2:E2"/>
    <mergeCell ref="A2:C2"/>
    <mergeCell ref="A21:D21"/>
    <mergeCell ref="A22:D22"/>
    <mergeCell ref="A23:D23"/>
    <mergeCell ref="A4:D4"/>
    <mergeCell ref="A5:D5"/>
    <mergeCell ref="A6:D6"/>
    <mergeCell ref="A7:D7"/>
    <mergeCell ref="A8:D8"/>
    <mergeCell ref="A9:D9"/>
    <mergeCell ref="A10:D10"/>
    <mergeCell ref="A11:D11"/>
    <mergeCell ref="A12:D12"/>
    <mergeCell ref="A13:D13"/>
    <mergeCell ref="A14:D14"/>
    <mergeCell ref="A15:D15"/>
    <mergeCell ref="A39:B42"/>
    <mergeCell ref="A31:B31"/>
    <mergeCell ref="A24:D24"/>
    <mergeCell ref="A25:D25"/>
    <mergeCell ref="A16:D16"/>
    <mergeCell ref="A17:D17"/>
    <mergeCell ref="A18:D18"/>
    <mergeCell ref="A19:D19"/>
    <mergeCell ref="A20:D20"/>
    <mergeCell ref="A33:B35"/>
    <mergeCell ref="A26:D26"/>
    <mergeCell ref="A27:D27"/>
    <mergeCell ref="A28:D28"/>
  </mergeCells>
  <pageMargins left="0.7" right="0.7" top="0.75" bottom="0.75" header="0.3" footer="0.3"/>
  <pageSetup paperSize="9" scale="6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Statistici!$A$2:$A$33</xm:f>
          </x14:formula1>
          <xm:sqref>D2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8"/>
  <sheetViews>
    <sheetView view="pageBreakPreview" zoomScaleNormal="115" zoomScaleSheetLayoutView="100" workbookViewId="0">
      <selection activeCell="E5" sqref="E5"/>
    </sheetView>
  </sheetViews>
  <sheetFormatPr defaultColWidth="9.140625" defaultRowHeight="15" x14ac:dyDescent="0.25"/>
  <cols>
    <col min="1" max="1" width="21.42578125" style="3" customWidth="1"/>
    <col min="2" max="2" width="17.42578125" style="3" customWidth="1"/>
    <col min="3" max="3" width="19.28515625" style="3" customWidth="1"/>
    <col min="4" max="4" width="15.42578125" style="3" customWidth="1"/>
    <col min="5" max="5" width="10.28515625" style="3" customWidth="1"/>
    <col min="6" max="10" width="8.7109375" customWidth="1"/>
    <col min="11" max="16384" width="9.140625" style="3"/>
  </cols>
  <sheetData>
    <row r="1" spans="1:5" ht="57" customHeight="1" x14ac:dyDescent="0.25">
      <c r="A1" s="17" t="s">
        <v>53</v>
      </c>
      <c r="B1" s="18" t="s">
        <v>78</v>
      </c>
      <c r="C1" s="18" t="s">
        <v>55</v>
      </c>
      <c r="D1" s="19" t="s">
        <v>56</v>
      </c>
      <c r="E1" s="10"/>
    </row>
    <row r="2" spans="1:5" ht="29.45" customHeight="1" x14ac:dyDescent="0.25">
      <c r="A2" s="20" t="s">
        <v>26</v>
      </c>
      <c r="B2" s="71">
        <v>4054.3333333333335</v>
      </c>
      <c r="C2" s="71">
        <v>2.67</v>
      </c>
      <c r="D2" s="54">
        <v>2.81</v>
      </c>
      <c r="E2" s="11"/>
    </row>
    <row r="3" spans="1:5" ht="21.75" customHeight="1" x14ac:dyDescent="0.25">
      <c r="A3" s="21" t="s">
        <v>12</v>
      </c>
      <c r="B3" s="72">
        <v>3861.8333333333335</v>
      </c>
      <c r="C3" s="72">
        <v>2.54</v>
      </c>
      <c r="D3" s="55">
        <v>2.92</v>
      </c>
      <c r="E3" s="11"/>
    </row>
    <row r="4" spans="1:5" x14ac:dyDescent="0.25">
      <c r="A4" s="21" t="s">
        <v>19</v>
      </c>
      <c r="B4" s="72">
        <v>4108.083333333333</v>
      </c>
      <c r="C4" s="72">
        <v>2.5499999999999998</v>
      </c>
      <c r="D4" s="55">
        <v>2.72</v>
      </c>
      <c r="E4" s="11"/>
    </row>
    <row r="5" spans="1:5" x14ac:dyDescent="0.25">
      <c r="A5" s="21" t="s">
        <v>20</v>
      </c>
      <c r="B5" s="72">
        <v>3982.9166666666665</v>
      </c>
      <c r="C5" s="72">
        <v>2.41</v>
      </c>
      <c r="D5" s="55">
        <v>2.78</v>
      </c>
      <c r="E5" s="11"/>
    </row>
    <row r="6" spans="1:5" x14ac:dyDescent="0.25">
      <c r="A6" s="21" t="s">
        <v>27</v>
      </c>
      <c r="B6" s="72">
        <v>3638.6666666666665</v>
      </c>
      <c r="C6" s="72">
        <v>2.5299999999999998</v>
      </c>
      <c r="D6" s="55">
        <v>2.9</v>
      </c>
      <c r="E6" s="11"/>
    </row>
    <row r="7" spans="1:5" x14ac:dyDescent="0.25">
      <c r="A7" s="21" t="s">
        <v>21</v>
      </c>
      <c r="B7" s="72">
        <v>3472.0833333333335</v>
      </c>
      <c r="C7" s="72">
        <v>2.67</v>
      </c>
      <c r="D7" s="55">
        <v>2.97</v>
      </c>
      <c r="E7" s="11"/>
    </row>
    <row r="8" spans="1:5" x14ac:dyDescent="0.25">
      <c r="A8" s="21" t="s">
        <v>22</v>
      </c>
      <c r="B8" s="72">
        <v>3461.1666666666665</v>
      </c>
      <c r="C8" s="72">
        <v>2.64</v>
      </c>
      <c r="D8" s="55">
        <v>2.7</v>
      </c>
      <c r="E8" s="11"/>
    </row>
    <row r="9" spans="1:5" x14ac:dyDescent="0.25">
      <c r="A9" s="21" t="s">
        <v>28</v>
      </c>
      <c r="B9" s="72">
        <v>3585.4166666666665</v>
      </c>
      <c r="C9" s="72">
        <v>2.4500000000000002</v>
      </c>
      <c r="D9" s="55">
        <v>2.74</v>
      </c>
      <c r="E9" s="11"/>
    </row>
    <row r="10" spans="1:5" x14ac:dyDescent="0.25">
      <c r="A10" s="21" t="s">
        <v>30</v>
      </c>
      <c r="B10" s="72">
        <v>3856.5</v>
      </c>
      <c r="C10" s="72">
        <v>2.73</v>
      </c>
      <c r="D10" s="55">
        <v>2.93</v>
      </c>
      <c r="E10" s="11"/>
    </row>
    <row r="11" spans="1:5" x14ac:dyDescent="0.25">
      <c r="A11" s="21" t="s">
        <v>29</v>
      </c>
      <c r="B11" s="72">
        <v>3507.4166666666665</v>
      </c>
      <c r="C11" s="72">
        <v>2.5499999999999998</v>
      </c>
      <c r="D11" s="55">
        <v>2.98</v>
      </c>
      <c r="E11" s="11"/>
    </row>
    <row r="12" spans="1:5" x14ac:dyDescent="0.25">
      <c r="A12" s="21" t="s">
        <v>31</v>
      </c>
      <c r="B12" s="72">
        <v>5023.166666666667</v>
      </c>
      <c r="C12" s="72">
        <v>2.4900000000000002</v>
      </c>
      <c r="D12" s="55">
        <v>2.61</v>
      </c>
      <c r="E12" s="11"/>
    </row>
    <row r="13" spans="1:5" x14ac:dyDescent="0.25">
      <c r="A13" s="21" t="s">
        <v>32</v>
      </c>
      <c r="B13" s="72">
        <v>3909.5833333333335</v>
      </c>
      <c r="C13" s="72">
        <v>2.62</v>
      </c>
      <c r="D13" s="55">
        <v>3.09</v>
      </c>
      <c r="E13" s="11"/>
    </row>
    <row r="14" spans="1:5" x14ac:dyDescent="0.25">
      <c r="A14" s="21" t="s">
        <v>23</v>
      </c>
      <c r="B14" s="72">
        <v>3712.9166666666665</v>
      </c>
      <c r="C14" s="72">
        <v>2.59</v>
      </c>
      <c r="D14" s="55">
        <v>2.81</v>
      </c>
      <c r="E14" s="11"/>
    </row>
    <row r="15" spans="1:5" x14ac:dyDescent="0.25">
      <c r="A15" s="21" t="s">
        <v>33</v>
      </c>
      <c r="B15" s="72">
        <v>4040.75</v>
      </c>
      <c r="C15" s="72">
        <v>2.68</v>
      </c>
      <c r="D15" s="55">
        <v>2.75</v>
      </c>
      <c r="E15" s="11"/>
    </row>
    <row r="16" spans="1:5" x14ac:dyDescent="0.25">
      <c r="A16" s="21" t="s">
        <v>13</v>
      </c>
      <c r="B16" s="72">
        <v>3904.4166666666665</v>
      </c>
      <c r="C16" s="72">
        <v>2.77</v>
      </c>
      <c r="D16" s="55">
        <v>2.91</v>
      </c>
      <c r="E16" s="11"/>
    </row>
    <row r="17" spans="1:5" x14ac:dyDescent="0.25">
      <c r="A17" s="21" t="s">
        <v>34</v>
      </c>
      <c r="B17" s="72">
        <v>3496.0833333333335</v>
      </c>
      <c r="C17" s="72">
        <v>2.65</v>
      </c>
      <c r="D17" s="55">
        <v>2.73</v>
      </c>
      <c r="E17" s="11"/>
    </row>
    <row r="18" spans="1:5" x14ac:dyDescent="0.25">
      <c r="A18" s="21" t="s">
        <v>14</v>
      </c>
      <c r="B18" s="72">
        <v>3632.25</v>
      </c>
      <c r="C18" s="72">
        <v>2.4300000000000002</v>
      </c>
      <c r="D18" s="55">
        <v>2.75</v>
      </c>
      <c r="E18" s="11"/>
    </row>
    <row r="19" spans="1:5" x14ac:dyDescent="0.25">
      <c r="A19" s="21" t="s">
        <v>35</v>
      </c>
      <c r="B19" s="72">
        <v>4406.166666666667</v>
      </c>
      <c r="C19" s="72">
        <v>2.52</v>
      </c>
      <c r="D19" s="55">
        <v>2.94</v>
      </c>
      <c r="E19" s="11"/>
    </row>
    <row r="20" spans="1:5" x14ac:dyDescent="0.25">
      <c r="A20" s="21" t="s">
        <v>36</v>
      </c>
      <c r="B20" s="72">
        <v>3589.6666666666665</v>
      </c>
      <c r="C20" s="72">
        <v>2.7</v>
      </c>
      <c r="D20" s="55">
        <v>2.98</v>
      </c>
      <c r="E20" s="11"/>
    </row>
    <row r="21" spans="1:5" x14ac:dyDescent="0.25">
      <c r="A21" s="21" t="s">
        <v>37</v>
      </c>
      <c r="B21" s="72">
        <v>3903.75</v>
      </c>
      <c r="C21" s="72">
        <v>2.58</v>
      </c>
      <c r="D21" s="55">
        <v>2.61</v>
      </c>
      <c r="E21" s="11"/>
    </row>
    <row r="22" spans="1:5" x14ac:dyDescent="0.25">
      <c r="A22" s="21" t="s">
        <v>15</v>
      </c>
      <c r="B22" s="72">
        <v>4117.333333333333</v>
      </c>
      <c r="C22" s="72">
        <v>2.5499999999999998</v>
      </c>
      <c r="D22" s="55">
        <v>2.88</v>
      </c>
      <c r="E22" s="11"/>
    </row>
    <row r="23" spans="1:5" x14ac:dyDescent="0.25">
      <c r="A23" s="21" t="s">
        <v>16</v>
      </c>
      <c r="B23" s="72">
        <v>3515.6666666666665</v>
      </c>
      <c r="C23" s="72">
        <v>2.3199999999999998</v>
      </c>
      <c r="D23" s="55">
        <v>2.57</v>
      </c>
      <c r="E23" s="11"/>
    </row>
    <row r="24" spans="1:5" x14ac:dyDescent="0.25">
      <c r="A24" s="21" t="s">
        <v>17</v>
      </c>
      <c r="B24" s="72">
        <v>4078.4166666666665</v>
      </c>
      <c r="C24" s="72">
        <v>2.7</v>
      </c>
      <c r="D24" s="55">
        <v>2.76</v>
      </c>
      <c r="E24" s="11"/>
    </row>
    <row r="25" spans="1:5" x14ac:dyDescent="0.25">
      <c r="A25" s="21" t="s">
        <v>38</v>
      </c>
      <c r="B25" s="72">
        <v>4107.833333333333</v>
      </c>
      <c r="C25" s="72">
        <v>2.59</v>
      </c>
      <c r="D25" s="55">
        <v>2.95</v>
      </c>
      <c r="E25" s="11"/>
    </row>
    <row r="26" spans="1:5" x14ac:dyDescent="0.25">
      <c r="A26" s="21" t="s">
        <v>18</v>
      </c>
      <c r="B26" s="72">
        <v>3827.0833333333335</v>
      </c>
      <c r="C26" s="72">
        <v>2.72</v>
      </c>
      <c r="D26" s="55">
        <v>2.68</v>
      </c>
      <c r="E26" s="11"/>
    </row>
    <row r="27" spans="1:5" x14ac:dyDescent="0.25">
      <c r="A27" s="21" t="s">
        <v>24</v>
      </c>
      <c r="B27" s="72">
        <v>4562.583333333333</v>
      </c>
      <c r="C27" s="72">
        <v>2.57</v>
      </c>
      <c r="D27" s="55">
        <v>3.02</v>
      </c>
      <c r="E27" s="11"/>
    </row>
    <row r="28" spans="1:5" x14ac:dyDescent="0.25">
      <c r="A28" s="21" t="s">
        <v>39</v>
      </c>
      <c r="B28" s="72">
        <v>3415.6666666666665</v>
      </c>
      <c r="C28" s="72">
        <v>2.66</v>
      </c>
      <c r="D28" s="55">
        <v>2.93</v>
      </c>
      <c r="E28" s="11"/>
    </row>
    <row r="29" spans="1:5" ht="17.45" customHeight="1" x14ac:dyDescent="0.25">
      <c r="A29" s="21" t="s">
        <v>25</v>
      </c>
      <c r="B29" s="72">
        <v>4798.75</v>
      </c>
      <c r="C29" s="72">
        <v>2.38</v>
      </c>
      <c r="D29" s="55">
        <v>3.05</v>
      </c>
      <c r="E29" s="11"/>
    </row>
    <row r="30" spans="1:5" ht="18" customHeight="1" x14ac:dyDescent="0.25">
      <c r="A30" s="21" t="s">
        <v>40</v>
      </c>
      <c r="B30" s="72">
        <v>3653.4166666666665</v>
      </c>
      <c r="C30" s="72">
        <v>2.4</v>
      </c>
      <c r="D30" s="55">
        <v>2.63</v>
      </c>
      <c r="E30" s="11"/>
    </row>
    <row r="31" spans="1:5" ht="16.5" customHeight="1" x14ac:dyDescent="0.25">
      <c r="A31" s="21" t="s">
        <v>43</v>
      </c>
      <c r="B31" s="72">
        <v>3568.0833333333335</v>
      </c>
      <c r="C31" s="72">
        <v>2.56</v>
      </c>
      <c r="D31" s="55">
        <v>2.57</v>
      </c>
      <c r="E31" s="11"/>
    </row>
    <row r="32" spans="1:5" ht="15.95" customHeight="1" x14ac:dyDescent="0.25">
      <c r="A32" s="21" t="s">
        <v>42</v>
      </c>
      <c r="B32" s="72">
        <v>3532.9166666666665</v>
      </c>
      <c r="C32" s="72">
        <v>2.52</v>
      </c>
      <c r="D32" s="55">
        <v>2.71</v>
      </c>
      <c r="E32" s="11"/>
    </row>
    <row r="33" spans="1:27" x14ac:dyDescent="0.25">
      <c r="A33" s="25" t="s">
        <v>41</v>
      </c>
      <c r="B33" s="73">
        <v>3536.25</v>
      </c>
      <c r="C33" s="73">
        <v>2.42</v>
      </c>
      <c r="D33" s="56">
        <v>2.57</v>
      </c>
      <c r="E33" s="11"/>
    </row>
    <row r="34" spans="1:27" x14ac:dyDescent="0.25">
      <c r="A34" s="22" t="s">
        <v>54</v>
      </c>
      <c r="B34" s="74">
        <v>4488.416666666667</v>
      </c>
      <c r="C34" s="23"/>
      <c r="D34" s="24"/>
    </row>
    <row r="35" spans="1:27" ht="15.75" thickBot="1" x14ac:dyDescent="0.3">
      <c r="B35" s="11"/>
    </row>
    <row r="36" spans="1:27" ht="15.6" customHeight="1" x14ac:dyDescent="0.25">
      <c r="A36" s="141" t="s">
        <v>49</v>
      </c>
      <c r="B36" s="142"/>
      <c r="C36" s="142"/>
      <c r="D36" s="142"/>
      <c r="E36" s="142"/>
      <c r="F36" s="142"/>
      <c r="G36" s="79"/>
      <c r="H36" s="79"/>
      <c r="I36" s="79"/>
      <c r="J36" s="79"/>
      <c r="K36" s="79"/>
      <c r="L36" s="79"/>
      <c r="M36" s="79"/>
      <c r="N36" s="79"/>
      <c r="O36" s="79"/>
      <c r="P36" s="79"/>
      <c r="Q36" s="79"/>
      <c r="R36" s="79"/>
      <c r="S36" s="79"/>
      <c r="T36" s="79"/>
      <c r="U36" s="79"/>
      <c r="V36" s="79"/>
      <c r="W36" s="80"/>
    </row>
    <row r="37" spans="1:27" x14ac:dyDescent="0.25">
      <c r="A37" s="143" t="s">
        <v>59</v>
      </c>
      <c r="B37" s="144"/>
      <c r="C37" s="61"/>
      <c r="D37" s="69">
        <v>2019</v>
      </c>
      <c r="E37" s="70">
        <f t="shared" ref="E37:W37" si="0">D37+1</f>
        <v>2020</v>
      </c>
      <c r="F37" s="70">
        <f t="shared" si="0"/>
        <v>2021</v>
      </c>
      <c r="G37" s="70">
        <f t="shared" si="0"/>
        <v>2022</v>
      </c>
      <c r="H37" s="70">
        <f t="shared" si="0"/>
        <v>2023</v>
      </c>
      <c r="I37" s="70">
        <f t="shared" si="0"/>
        <v>2024</v>
      </c>
      <c r="J37" s="70">
        <f t="shared" si="0"/>
        <v>2025</v>
      </c>
      <c r="K37" s="70">
        <f t="shared" si="0"/>
        <v>2026</v>
      </c>
      <c r="L37" s="70">
        <f t="shared" si="0"/>
        <v>2027</v>
      </c>
      <c r="M37" s="70">
        <f t="shared" si="0"/>
        <v>2028</v>
      </c>
      <c r="N37" s="70">
        <f t="shared" si="0"/>
        <v>2029</v>
      </c>
      <c r="O37" s="70">
        <f t="shared" si="0"/>
        <v>2030</v>
      </c>
      <c r="P37" s="70">
        <f t="shared" si="0"/>
        <v>2031</v>
      </c>
      <c r="Q37" s="70">
        <f t="shared" si="0"/>
        <v>2032</v>
      </c>
      <c r="R37" s="70">
        <f t="shared" si="0"/>
        <v>2033</v>
      </c>
      <c r="S37" s="70">
        <f t="shared" si="0"/>
        <v>2034</v>
      </c>
      <c r="T37" s="70">
        <f t="shared" si="0"/>
        <v>2035</v>
      </c>
      <c r="U37" s="70">
        <f t="shared" si="0"/>
        <v>2036</v>
      </c>
      <c r="V37" s="70">
        <f t="shared" si="0"/>
        <v>2037</v>
      </c>
      <c r="W37" s="81">
        <f t="shared" si="0"/>
        <v>2038</v>
      </c>
      <c r="X37" s="81">
        <f t="shared" ref="X37" si="1">W37+1</f>
        <v>2039</v>
      </c>
      <c r="Y37" s="81">
        <f t="shared" ref="Y37" si="2">X37+1</f>
        <v>2040</v>
      </c>
      <c r="Z37" s="81">
        <f t="shared" ref="Z37" si="3">Y37+1</f>
        <v>2041</v>
      </c>
      <c r="AA37" s="81">
        <f t="shared" ref="AA37" si="4">Z37+1</f>
        <v>2042</v>
      </c>
    </row>
    <row r="38" spans="1:27" x14ac:dyDescent="0.25">
      <c r="A38" s="145" t="s">
        <v>50</v>
      </c>
      <c r="B38" s="146"/>
      <c r="C38" s="62" t="s">
        <v>57</v>
      </c>
      <c r="D38" s="63">
        <v>3.7999999999999999E-2</v>
      </c>
      <c r="E38" s="64">
        <v>3.1E-2</v>
      </c>
      <c r="F38" s="64">
        <v>2.9000000000000001E-2</v>
      </c>
      <c r="G38" s="64">
        <v>2.8000000000000001E-2</v>
      </c>
      <c r="H38" s="64">
        <v>2.5999999999999999E-2</v>
      </c>
      <c r="I38" s="64">
        <v>2.4E-2</v>
      </c>
      <c r="J38" s="64">
        <v>2.1999999999999999E-2</v>
      </c>
      <c r="K38" s="64">
        <v>0.02</v>
      </c>
      <c r="L38" s="64">
        <v>0.02</v>
      </c>
      <c r="M38" s="64">
        <v>0.02</v>
      </c>
      <c r="N38" s="64">
        <v>0.02</v>
      </c>
      <c r="O38" s="64">
        <v>0.02</v>
      </c>
      <c r="P38" s="64">
        <v>0.02</v>
      </c>
      <c r="Q38" s="64">
        <v>0.02</v>
      </c>
      <c r="R38" s="64">
        <v>0.02</v>
      </c>
      <c r="S38" s="64">
        <v>0.02</v>
      </c>
      <c r="T38" s="64">
        <v>0.02</v>
      </c>
      <c r="U38" s="64">
        <v>0.02</v>
      </c>
      <c r="V38" s="64">
        <v>0.02</v>
      </c>
      <c r="W38" s="64">
        <v>0.02</v>
      </c>
      <c r="X38" s="64">
        <v>0.02</v>
      </c>
      <c r="Y38" s="64">
        <v>0.02</v>
      </c>
      <c r="Z38" s="64">
        <v>0.02</v>
      </c>
      <c r="AA38" s="64">
        <v>0.02</v>
      </c>
    </row>
    <row r="39" spans="1:27" x14ac:dyDescent="0.25">
      <c r="A39" s="147"/>
      <c r="B39" s="148"/>
      <c r="C39" s="62" t="s">
        <v>51</v>
      </c>
      <c r="D39" s="65">
        <f>D38</f>
        <v>3.7999999999999999E-2</v>
      </c>
      <c r="E39" s="66">
        <f t="shared" ref="E39:W39" si="5">(1+D39)*(1+E38)-1</f>
        <v>7.0177999999999852E-2</v>
      </c>
      <c r="F39" s="66">
        <f t="shared" si="5"/>
        <v>0.10121316199999986</v>
      </c>
      <c r="G39" s="66">
        <f t="shared" si="5"/>
        <v>0.13204713053599981</v>
      </c>
      <c r="H39" s="66">
        <f t="shared" si="5"/>
        <v>0.16148035592993581</v>
      </c>
      <c r="I39" s="66">
        <f t="shared" si="5"/>
        <v>0.18935588447225427</v>
      </c>
      <c r="J39" s="66">
        <f t="shared" si="5"/>
        <v>0.21552171393064379</v>
      </c>
      <c r="K39" s="66">
        <f t="shared" si="5"/>
        <v>0.23983214820925669</v>
      </c>
      <c r="L39" s="66">
        <f t="shared" si="5"/>
        <v>0.26462879117344174</v>
      </c>
      <c r="M39" s="66">
        <f t="shared" si="5"/>
        <v>0.28992136699691051</v>
      </c>
      <c r="N39" s="66">
        <f t="shared" si="5"/>
        <v>0.31571979433684882</v>
      </c>
      <c r="O39" s="66">
        <f t="shared" si="5"/>
        <v>0.34203419022358572</v>
      </c>
      <c r="P39" s="66">
        <f t="shared" si="5"/>
        <v>0.36887487402805741</v>
      </c>
      <c r="Q39" s="66">
        <f t="shared" si="5"/>
        <v>0.39625237150861858</v>
      </c>
      <c r="R39" s="66">
        <f t="shared" si="5"/>
        <v>0.42417741893879102</v>
      </c>
      <c r="S39" s="66">
        <f t="shared" si="5"/>
        <v>0.45266096731756678</v>
      </c>
      <c r="T39" s="66">
        <f t="shared" si="5"/>
        <v>0.48171418666391808</v>
      </c>
      <c r="U39" s="66">
        <f t="shared" si="5"/>
        <v>0.51134847039719644</v>
      </c>
      <c r="V39" s="66">
        <f t="shared" si="5"/>
        <v>0.54157543980514045</v>
      </c>
      <c r="W39" s="82">
        <f t="shared" si="5"/>
        <v>0.5724069486012433</v>
      </c>
      <c r="X39" s="82">
        <f t="shared" ref="X39" si="6">(1+W39)*(1+X38)-1</f>
        <v>0.60385508757326822</v>
      </c>
      <c r="Y39" s="82">
        <f t="shared" ref="Y39" si="7">(1+X39)*(1+Y38)-1</f>
        <v>0.63593218932473361</v>
      </c>
      <c r="Z39" s="82">
        <f t="shared" ref="Z39" si="8">(1+Y39)*(1+Z38)-1</f>
        <v>0.66865083311122842</v>
      </c>
      <c r="AA39" s="82">
        <f t="shared" ref="AA39" si="9">(1+Z39)*(1+AA38)-1</f>
        <v>0.702023849773453</v>
      </c>
    </row>
    <row r="40" spans="1:27" ht="14.45" customHeight="1" x14ac:dyDescent="0.25">
      <c r="A40" s="145" t="s">
        <v>58</v>
      </c>
      <c r="B40" s="146"/>
      <c r="C40" s="62" t="s">
        <v>57</v>
      </c>
      <c r="D40" s="67">
        <v>0.04</v>
      </c>
      <c r="E40" s="68">
        <v>4.1000000000000002E-2</v>
      </c>
      <c r="F40" s="68">
        <v>4.2000000000000003E-2</v>
      </c>
      <c r="G40" s="68">
        <v>4.2000000000000003E-2</v>
      </c>
      <c r="H40" s="68">
        <v>0.04</v>
      </c>
      <c r="I40" s="68">
        <f>($O$40-$H$40)/($O$37-$H$37)+H40</f>
        <v>3.8571428571428569E-2</v>
      </c>
      <c r="J40" s="68">
        <f t="shared" ref="J40:N40" si="10">($O$40-$H$40)/($O$37-$H$37)+I40</f>
        <v>3.7142857142857137E-2</v>
      </c>
      <c r="K40" s="68">
        <f t="shared" si="10"/>
        <v>3.5714285714285705E-2</v>
      </c>
      <c r="L40" s="68">
        <f t="shared" si="10"/>
        <v>3.4285714285714274E-2</v>
      </c>
      <c r="M40" s="68">
        <f t="shared" si="10"/>
        <v>3.2857142857142842E-2</v>
      </c>
      <c r="N40" s="68">
        <f t="shared" si="10"/>
        <v>3.142857142857141E-2</v>
      </c>
      <c r="O40" s="68">
        <v>0.03</v>
      </c>
      <c r="P40" s="68">
        <f>O40+($Y$40-$O$40)/($Y$37-$O$37)</f>
        <v>2.8799999999999999E-2</v>
      </c>
      <c r="Q40" s="68">
        <f t="shared" ref="Q40:X40" si="11">P40+($Y$40-$O$40)/($Y$37-$O$37)</f>
        <v>2.76E-2</v>
      </c>
      <c r="R40" s="68">
        <f t="shared" si="11"/>
        <v>2.64E-2</v>
      </c>
      <c r="S40" s="68">
        <f t="shared" si="11"/>
        <v>2.52E-2</v>
      </c>
      <c r="T40" s="68">
        <f t="shared" si="11"/>
        <v>2.4E-2</v>
      </c>
      <c r="U40" s="68">
        <f t="shared" si="11"/>
        <v>2.2800000000000001E-2</v>
      </c>
      <c r="V40" s="68">
        <f t="shared" si="11"/>
        <v>2.1600000000000001E-2</v>
      </c>
      <c r="W40" s="68">
        <f t="shared" si="11"/>
        <v>2.0400000000000001E-2</v>
      </c>
      <c r="X40" s="68">
        <f t="shared" si="11"/>
        <v>1.9200000000000002E-2</v>
      </c>
      <c r="Y40" s="83">
        <v>1.7999999999999999E-2</v>
      </c>
      <c r="Z40" s="83">
        <v>1.7999999999999999E-2</v>
      </c>
      <c r="AA40" s="83">
        <v>1.7999999999999999E-2</v>
      </c>
    </row>
    <row r="41" spans="1:27" x14ac:dyDescent="0.25">
      <c r="A41" s="147"/>
      <c r="B41" s="148"/>
      <c r="C41" s="62" t="s">
        <v>51</v>
      </c>
      <c r="D41" s="65">
        <f>D40</f>
        <v>0.04</v>
      </c>
      <c r="E41" s="66">
        <f t="shared" ref="E41:W41" si="12">(1+D41)*(1+E40)-1</f>
        <v>8.2640000000000047E-2</v>
      </c>
      <c r="F41" s="66">
        <f t="shared" si="12"/>
        <v>0.12811088000000015</v>
      </c>
      <c r="G41" s="66">
        <f t="shared" si="12"/>
        <v>0.17549153696000031</v>
      </c>
      <c r="H41" s="66">
        <f t="shared" si="12"/>
        <v>0.22251119843840028</v>
      </c>
      <c r="I41" s="66">
        <f t="shared" si="12"/>
        <v>0.26966520180673847</v>
      </c>
      <c r="J41" s="66">
        <f t="shared" si="12"/>
        <v>0.316824195016703</v>
      </c>
      <c r="K41" s="66">
        <f t="shared" si="12"/>
        <v>0.36385363055301401</v>
      </c>
      <c r="L41" s="66">
        <f t="shared" si="12"/>
        <v>0.41061432645768869</v>
      </c>
      <c r="M41" s="66">
        <f t="shared" si="12"/>
        <v>0.45696308289844145</v>
      </c>
      <c r="N41" s="66">
        <f t="shared" si="12"/>
        <v>0.5027533512181066</v>
      </c>
      <c r="O41" s="66">
        <f t="shared" si="12"/>
        <v>0.54783595175464983</v>
      </c>
      <c r="P41" s="66">
        <f t="shared" si="12"/>
        <v>0.59241362716518364</v>
      </c>
      <c r="Q41" s="66">
        <f t="shared" si="12"/>
        <v>0.63636424327494279</v>
      </c>
      <c r="R41" s="66">
        <f t="shared" si="12"/>
        <v>0.67956425929740116</v>
      </c>
      <c r="S41" s="66">
        <f t="shared" si="12"/>
        <v>0.7218892786316955</v>
      </c>
      <c r="T41" s="66">
        <f t="shared" si="12"/>
        <v>0.7632146213188562</v>
      </c>
      <c r="U41" s="66">
        <f t="shared" si="12"/>
        <v>0.80341591468492601</v>
      </c>
      <c r="V41" s="66">
        <f t="shared" si="12"/>
        <v>0.84236969844212051</v>
      </c>
      <c r="W41" s="82">
        <f t="shared" si="12"/>
        <v>0.87995404029033963</v>
      </c>
      <c r="X41" s="82">
        <f t="shared" ref="X41" si="13">(1+W41)*(1+X40)-1</f>
        <v>0.91604915786391428</v>
      </c>
      <c r="Y41" s="82">
        <f t="shared" ref="Y41" si="14">(1+X41)*(1+Y40)-1</f>
        <v>0.95053804270546483</v>
      </c>
      <c r="Z41" s="82">
        <f t="shared" ref="Z41" si="15">(1+Y41)*(1+Z40)-1</f>
        <v>0.98564772747416329</v>
      </c>
      <c r="AA41" s="82">
        <f t="shared" ref="AA41" si="16">(1+Z41)*(1+AA40)-1</f>
        <v>1.021389386568698</v>
      </c>
    </row>
    <row r="42" spans="1:27" ht="15.75" thickBot="1" x14ac:dyDescent="0.3">
      <c r="A42" s="84"/>
      <c r="B42" s="85"/>
      <c r="C42" s="86"/>
      <c r="D42" s="86"/>
      <c r="E42" s="86"/>
      <c r="F42" s="87"/>
      <c r="G42" s="87"/>
      <c r="H42" s="87"/>
      <c r="I42" s="87"/>
      <c r="J42" s="87"/>
      <c r="K42" s="86"/>
      <c r="L42" s="86"/>
      <c r="M42" s="86"/>
      <c r="N42" s="86"/>
      <c r="O42" s="86"/>
      <c r="P42" s="86"/>
      <c r="Q42" s="86"/>
      <c r="R42" s="86"/>
      <c r="S42" s="86"/>
      <c r="T42" s="86"/>
      <c r="U42" s="86"/>
      <c r="V42" s="86"/>
      <c r="W42" s="88"/>
    </row>
    <row r="43" spans="1:27" x14ac:dyDescent="0.25">
      <c r="B43" s="11"/>
    </row>
    <row r="44" spans="1:27" x14ac:dyDescent="0.25">
      <c r="A44" s="34" t="s">
        <v>65</v>
      </c>
      <c r="B44" s="34"/>
      <c r="C44" s="34"/>
    </row>
    <row r="45" spans="1:27" ht="38.25" customHeight="1" x14ac:dyDescent="0.25">
      <c r="A45" s="151" t="s">
        <v>78</v>
      </c>
      <c r="B45" s="152"/>
      <c r="C45" s="163" t="s">
        <v>80</v>
      </c>
      <c r="D45" s="164"/>
      <c r="E45" s="16"/>
      <c r="F45" s="16"/>
    </row>
    <row r="46" spans="1:27" ht="38.25" customHeight="1" x14ac:dyDescent="0.25">
      <c r="A46" s="161" t="s">
        <v>79</v>
      </c>
      <c r="B46" s="162"/>
      <c r="C46" s="165"/>
      <c r="D46" s="166"/>
      <c r="E46" s="16"/>
      <c r="F46" s="16"/>
    </row>
    <row r="47" spans="1:27" ht="32.25" customHeight="1" x14ac:dyDescent="0.25">
      <c r="A47" s="153" t="s">
        <v>66</v>
      </c>
      <c r="B47" s="154"/>
      <c r="C47" s="149" t="s">
        <v>67</v>
      </c>
      <c r="D47" s="150"/>
    </row>
    <row r="48" spans="1:27" ht="32.25" customHeight="1" x14ac:dyDescent="0.25">
      <c r="A48" s="161" t="s">
        <v>76</v>
      </c>
      <c r="B48" s="162"/>
      <c r="C48" s="157" t="s">
        <v>81</v>
      </c>
      <c r="D48" s="158"/>
    </row>
    <row r="49" spans="1:6" ht="32.25" customHeight="1" x14ac:dyDescent="0.25">
      <c r="A49" s="161" t="s">
        <v>7</v>
      </c>
      <c r="B49" s="162"/>
      <c r="C49" s="165"/>
      <c r="D49" s="166"/>
    </row>
    <row r="50" spans="1:6" ht="14.45" customHeight="1" x14ac:dyDescent="0.25">
      <c r="A50" s="153" t="s">
        <v>68</v>
      </c>
      <c r="B50" s="154"/>
      <c r="C50" s="157" t="s">
        <v>104</v>
      </c>
      <c r="D50" s="158"/>
    </row>
    <row r="51" spans="1:6" s="14" customFormat="1" x14ac:dyDescent="0.25">
      <c r="A51" s="155" t="s">
        <v>69</v>
      </c>
      <c r="B51" s="156"/>
      <c r="C51" s="159"/>
      <c r="D51" s="160"/>
      <c r="E51" s="16"/>
      <c r="F51" s="16"/>
    </row>
    <row r="52" spans="1:6" s="14" customFormat="1" x14ac:dyDescent="0.25">
      <c r="A52" s="42"/>
      <c r="B52" s="42"/>
      <c r="C52" s="43"/>
      <c r="D52" s="43"/>
      <c r="E52" s="16"/>
      <c r="F52" s="16"/>
    </row>
    <row r="53" spans="1:6" s="14" customFormat="1" x14ac:dyDescent="0.25">
      <c r="D53" s="3"/>
      <c r="E53" s="3"/>
      <c r="F53"/>
    </row>
    <row r="54" spans="1:6" s="14" customFormat="1" x14ac:dyDescent="0.25">
      <c r="A54" s="15"/>
      <c r="D54" s="3"/>
      <c r="E54" s="3"/>
      <c r="F54"/>
    </row>
    <row r="55" spans="1:6" s="14" customFormat="1" x14ac:dyDescent="0.25">
      <c r="D55" s="16"/>
      <c r="E55" s="16"/>
      <c r="F55" s="16"/>
    </row>
    <row r="56" spans="1:6" s="14" customFormat="1" x14ac:dyDescent="0.25">
      <c r="D56" s="3"/>
      <c r="E56" s="3"/>
      <c r="F56"/>
    </row>
    <row r="58" spans="1:6" s="16" customFormat="1" x14ac:dyDescent="0.25"/>
  </sheetData>
  <autoFilter ref="A1:D1"/>
  <sortState ref="A2:A33">
    <sortCondition ref="A1"/>
  </sortState>
  <mergeCells count="15">
    <mergeCell ref="A50:B50"/>
    <mergeCell ref="A51:B51"/>
    <mergeCell ref="C50:D51"/>
    <mergeCell ref="A48:B48"/>
    <mergeCell ref="A46:B46"/>
    <mergeCell ref="A49:B49"/>
    <mergeCell ref="C45:D46"/>
    <mergeCell ref="C48:D49"/>
    <mergeCell ref="A36:F36"/>
    <mergeCell ref="A37:B37"/>
    <mergeCell ref="A38:B39"/>
    <mergeCell ref="A40:B41"/>
    <mergeCell ref="C47:D47"/>
    <mergeCell ref="A45:B45"/>
    <mergeCell ref="A47:B47"/>
  </mergeCells>
  <pageMargins left="0.7" right="0.7" top="0.75" bottom="0.75" header="0.3" footer="0.3"/>
  <pageSetup paperSize="9" orientation="portrait" r:id="rId1"/>
  <colBreaks count="1" manualBreakCount="1">
    <brk id="4" max="3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84"/>
  <sheetViews>
    <sheetView topLeftCell="A99" workbookViewId="0">
      <selection activeCell="I140" sqref="I140"/>
    </sheetView>
  </sheetViews>
  <sheetFormatPr defaultColWidth="8.7109375" defaultRowHeight="12.75" x14ac:dyDescent="0.2"/>
  <cols>
    <col min="1" max="2" width="15.85546875" style="109" customWidth="1"/>
    <col min="3" max="4" width="15.42578125" style="95" customWidth="1"/>
    <col min="5" max="27" width="8.7109375" style="92"/>
    <col min="28" max="28" width="67.85546875" style="92" customWidth="1"/>
    <col min="29" max="16384" width="8.7109375" style="92"/>
  </cols>
  <sheetData>
    <row r="1" spans="1:30" ht="13.5" thickBot="1" x14ac:dyDescent="0.25">
      <c r="A1" s="89" t="s">
        <v>85</v>
      </c>
      <c r="B1" s="89" t="s">
        <v>86</v>
      </c>
      <c r="C1" s="90" t="s">
        <v>87</v>
      </c>
      <c r="D1" s="90" t="s">
        <v>105</v>
      </c>
      <c r="E1" s="90">
        <v>2020</v>
      </c>
      <c r="F1" s="90">
        <f>E1+1</f>
        <v>2021</v>
      </c>
      <c r="G1" s="90">
        <f t="shared" ref="G1:X2" si="0">F1+1</f>
        <v>2022</v>
      </c>
      <c r="H1" s="90">
        <f t="shared" si="0"/>
        <v>2023</v>
      </c>
      <c r="I1" s="90">
        <f t="shared" si="0"/>
        <v>2024</v>
      </c>
      <c r="J1" s="90">
        <f t="shared" si="0"/>
        <v>2025</v>
      </c>
      <c r="K1" s="90">
        <f t="shared" si="0"/>
        <v>2026</v>
      </c>
      <c r="L1" s="90">
        <f t="shared" si="0"/>
        <v>2027</v>
      </c>
      <c r="M1" s="90">
        <f t="shared" si="0"/>
        <v>2028</v>
      </c>
      <c r="N1" s="90">
        <f t="shared" si="0"/>
        <v>2029</v>
      </c>
      <c r="O1" s="90">
        <f t="shared" si="0"/>
        <v>2030</v>
      </c>
      <c r="P1" s="90">
        <f t="shared" si="0"/>
        <v>2031</v>
      </c>
      <c r="Q1" s="90">
        <f t="shared" si="0"/>
        <v>2032</v>
      </c>
      <c r="R1" s="90">
        <f t="shared" si="0"/>
        <v>2033</v>
      </c>
      <c r="S1" s="90">
        <f t="shared" si="0"/>
        <v>2034</v>
      </c>
      <c r="T1" s="90">
        <f t="shared" si="0"/>
        <v>2035</v>
      </c>
      <c r="U1" s="90">
        <f>T1+1</f>
        <v>2036</v>
      </c>
      <c r="V1" s="90">
        <f t="shared" si="0"/>
        <v>2037</v>
      </c>
      <c r="W1" s="90">
        <f t="shared" si="0"/>
        <v>2038</v>
      </c>
      <c r="X1" s="90">
        <f t="shared" si="0"/>
        <v>2039</v>
      </c>
      <c r="Y1" s="90">
        <f>X1+1</f>
        <v>2040</v>
      </c>
      <c r="Z1" s="90">
        <f t="shared" ref="Z1:AA2" si="1">Y1+1</f>
        <v>2041</v>
      </c>
      <c r="AA1" s="90">
        <f t="shared" si="1"/>
        <v>2042</v>
      </c>
      <c r="AB1" s="91" t="s">
        <v>88</v>
      </c>
    </row>
    <row r="2" spans="1:30" ht="13.5" thickBot="1" x14ac:dyDescent="0.25">
      <c r="A2" s="111"/>
      <c r="B2" s="111"/>
      <c r="C2" s="112"/>
      <c r="D2" s="112"/>
      <c r="E2" s="112">
        <v>2</v>
      </c>
      <c r="F2" s="112">
        <f>E2+1</f>
        <v>3</v>
      </c>
      <c r="G2" s="112">
        <f t="shared" si="0"/>
        <v>4</v>
      </c>
      <c r="H2" s="112">
        <f t="shared" si="0"/>
        <v>5</v>
      </c>
      <c r="I2" s="112">
        <f t="shared" si="0"/>
        <v>6</v>
      </c>
      <c r="J2" s="112">
        <f t="shared" si="0"/>
        <v>7</v>
      </c>
      <c r="K2" s="112">
        <f t="shared" si="0"/>
        <v>8</v>
      </c>
      <c r="L2" s="112">
        <f t="shared" si="0"/>
        <v>9</v>
      </c>
      <c r="M2" s="112">
        <f t="shared" si="0"/>
        <v>10</v>
      </c>
      <c r="N2" s="112">
        <f t="shared" si="0"/>
        <v>11</v>
      </c>
      <c r="O2" s="112">
        <f t="shared" si="0"/>
        <v>12</v>
      </c>
      <c r="P2" s="112">
        <f t="shared" si="0"/>
        <v>13</v>
      </c>
      <c r="Q2" s="112">
        <f t="shared" si="0"/>
        <v>14</v>
      </c>
      <c r="R2" s="112">
        <f t="shared" si="0"/>
        <v>15</v>
      </c>
      <c r="S2" s="112">
        <f t="shared" si="0"/>
        <v>16</v>
      </c>
      <c r="T2" s="112">
        <f t="shared" si="0"/>
        <v>17</v>
      </c>
      <c r="U2" s="112">
        <f t="shared" ref="U2" si="2">T2+1</f>
        <v>18</v>
      </c>
      <c r="V2" s="112">
        <f t="shared" si="0"/>
        <v>19</v>
      </c>
      <c r="W2" s="112">
        <f t="shared" si="0"/>
        <v>20</v>
      </c>
      <c r="X2" s="112">
        <f t="shared" si="0"/>
        <v>21</v>
      </c>
      <c r="Y2" s="112">
        <f t="shared" ref="Y2" si="3">X2+1</f>
        <v>22</v>
      </c>
      <c r="Z2" s="112">
        <f t="shared" si="1"/>
        <v>23</v>
      </c>
      <c r="AA2" s="112">
        <f t="shared" si="1"/>
        <v>24</v>
      </c>
      <c r="AB2" s="110"/>
    </row>
    <row r="3" spans="1:30" thickBot="1" x14ac:dyDescent="0.25">
      <c r="A3" s="167" t="str">
        <f>Statistici!A2</f>
        <v>ALBA</v>
      </c>
      <c r="B3" s="167" t="s">
        <v>101</v>
      </c>
      <c r="C3" s="93" t="s">
        <v>89</v>
      </c>
      <c r="D3" s="93" t="str">
        <f>$A$3&amp;C3</f>
        <v>ALBAURBAN</v>
      </c>
      <c r="E3" s="94">
        <v>12.41</v>
      </c>
      <c r="F3" s="94">
        <v>13.24</v>
      </c>
      <c r="G3" s="94">
        <v>14.08</v>
      </c>
      <c r="H3" s="94">
        <v>14.97</v>
      </c>
      <c r="I3" s="94">
        <v>15.89</v>
      </c>
      <c r="J3" s="94">
        <v>16.87</v>
      </c>
      <c r="K3" s="94">
        <v>17.89</v>
      </c>
      <c r="L3" s="94">
        <v>18.98</v>
      </c>
      <c r="M3" s="94">
        <v>20.12</v>
      </c>
      <c r="N3" s="94">
        <v>21.34</v>
      </c>
      <c r="O3" s="94">
        <v>22.63</v>
      </c>
      <c r="P3" s="94">
        <v>23.99</v>
      </c>
      <c r="Q3" s="94">
        <v>25.45</v>
      </c>
      <c r="R3" s="94">
        <v>26.35</v>
      </c>
      <c r="S3" s="94">
        <v>26.96</v>
      </c>
      <c r="T3" s="94">
        <v>0</v>
      </c>
      <c r="U3" s="94">
        <v>0</v>
      </c>
      <c r="V3" s="94">
        <v>0</v>
      </c>
      <c r="W3" s="94">
        <v>0</v>
      </c>
      <c r="X3" s="94">
        <v>0</v>
      </c>
      <c r="Y3" s="94">
        <v>0</v>
      </c>
      <c r="Z3" s="94">
        <v>0</v>
      </c>
      <c r="AA3" s="94">
        <v>0</v>
      </c>
      <c r="AB3" s="177"/>
    </row>
    <row r="4" spans="1:30" ht="14.45" customHeight="1" thickBot="1" x14ac:dyDescent="0.25">
      <c r="A4" s="168"/>
      <c r="B4" s="168"/>
      <c r="C4" s="95" t="s">
        <v>90</v>
      </c>
      <c r="D4" s="93" t="str">
        <f t="shared" ref="D4:D5" si="4">$A$3&amp;C4</f>
        <v>ALBAURBAN MIC</v>
      </c>
      <c r="E4" s="96">
        <v>0</v>
      </c>
      <c r="F4" s="96">
        <v>0</v>
      </c>
      <c r="G4" s="96">
        <v>0</v>
      </c>
      <c r="H4" s="96">
        <v>0</v>
      </c>
      <c r="I4" s="96">
        <v>0</v>
      </c>
      <c r="J4" s="96">
        <v>0</v>
      </c>
      <c r="K4" s="96">
        <v>0</v>
      </c>
      <c r="L4" s="96">
        <v>0</v>
      </c>
      <c r="M4" s="96">
        <v>0</v>
      </c>
      <c r="N4" s="96">
        <v>0</v>
      </c>
      <c r="O4" s="96">
        <v>0</v>
      </c>
      <c r="P4" s="96">
        <v>0</v>
      </c>
      <c r="Q4" s="96">
        <v>0</v>
      </c>
      <c r="R4" s="96">
        <v>0</v>
      </c>
      <c r="S4" s="96">
        <v>0</v>
      </c>
      <c r="T4" s="96">
        <v>0</v>
      </c>
      <c r="U4" s="96">
        <v>0</v>
      </c>
      <c r="V4" s="96">
        <v>0</v>
      </c>
      <c r="W4" s="96">
        <v>0</v>
      </c>
      <c r="X4" s="96">
        <v>0</v>
      </c>
      <c r="Y4" s="96">
        <v>0</v>
      </c>
      <c r="Z4" s="96">
        <v>0</v>
      </c>
      <c r="AA4" s="96">
        <v>0</v>
      </c>
      <c r="AB4" s="178"/>
      <c r="AD4" s="97"/>
    </row>
    <row r="5" spans="1:30" ht="14.45" customHeight="1" thickBot="1" x14ac:dyDescent="0.25">
      <c r="A5" s="168"/>
      <c r="B5" s="168"/>
      <c r="C5" s="95" t="s">
        <v>91</v>
      </c>
      <c r="D5" s="93" t="str">
        <f t="shared" si="4"/>
        <v>ALBARURAL</v>
      </c>
      <c r="E5" s="96">
        <v>6.79</v>
      </c>
      <c r="F5" s="96">
        <v>7.23</v>
      </c>
      <c r="G5" s="96">
        <v>7.6</v>
      </c>
      <c r="H5" s="96">
        <v>8.0399999999999991</v>
      </c>
      <c r="I5" s="96">
        <v>8.51</v>
      </c>
      <c r="J5" s="96">
        <v>9.01</v>
      </c>
      <c r="K5" s="96">
        <v>9.5500000000000007</v>
      </c>
      <c r="L5" s="96">
        <v>10.130000000000001</v>
      </c>
      <c r="M5" s="96">
        <v>10.74</v>
      </c>
      <c r="N5" s="96">
        <v>11.39</v>
      </c>
      <c r="O5" s="96">
        <v>12.08</v>
      </c>
      <c r="P5" s="96">
        <v>12.81</v>
      </c>
      <c r="Q5" s="96">
        <v>13.58</v>
      </c>
      <c r="R5" s="96">
        <v>14.06</v>
      </c>
      <c r="S5" s="96">
        <v>14.39</v>
      </c>
      <c r="T5" s="96">
        <v>0</v>
      </c>
      <c r="U5" s="96">
        <v>0</v>
      </c>
      <c r="V5" s="96">
        <v>0</v>
      </c>
      <c r="W5" s="96">
        <v>0</v>
      </c>
      <c r="X5" s="96">
        <v>0</v>
      </c>
      <c r="Y5" s="96">
        <v>0</v>
      </c>
      <c r="Z5" s="96">
        <v>0</v>
      </c>
      <c r="AA5" s="96">
        <v>0</v>
      </c>
      <c r="AB5" s="178"/>
      <c r="AD5" s="97"/>
    </row>
    <row r="6" spans="1:30" ht="15" customHeight="1" thickBot="1" x14ac:dyDescent="0.25">
      <c r="A6" s="169"/>
      <c r="B6" s="169"/>
      <c r="C6" s="98" t="s">
        <v>92</v>
      </c>
      <c r="D6" s="93" t="str">
        <f>$A$3&amp;C6</f>
        <v>ALBAIIC</v>
      </c>
      <c r="E6" s="99">
        <v>408.67</v>
      </c>
      <c r="F6" s="99">
        <v>408.67</v>
      </c>
      <c r="G6" s="99">
        <v>408.67</v>
      </c>
      <c r="H6" s="99">
        <v>408.67</v>
      </c>
      <c r="I6" s="99">
        <v>408.67</v>
      </c>
      <c r="J6" s="99">
        <v>408.67</v>
      </c>
      <c r="K6" s="99">
        <v>408.67</v>
      </c>
      <c r="L6" s="99">
        <v>408.67</v>
      </c>
      <c r="M6" s="99">
        <v>408.67</v>
      </c>
      <c r="N6" s="99">
        <v>408.67</v>
      </c>
      <c r="O6" s="99">
        <v>408.67</v>
      </c>
      <c r="P6" s="99">
        <v>408.67</v>
      </c>
      <c r="Q6" s="99">
        <v>408.67</v>
      </c>
      <c r="R6" s="99">
        <v>408.67</v>
      </c>
      <c r="S6" s="99">
        <v>408.67</v>
      </c>
      <c r="T6" s="96">
        <v>0</v>
      </c>
      <c r="U6" s="96">
        <v>0</v>
      </c>
      <c r="V6" s="96">
        <v>0</v>
      </c>
      <c r="W6" s="96">
        <v>0</v>
      </c>
      <c r="X6" s="96">
        <v>0</v>
      </c>
      <c r="Y6" s="96">
        <v>0</v>
      </c>
      <c r="Z6" s="96">
        <v>0</v>
      </c>
      <c r="AA6" s="96">
        <v>0</v>
      </c>
      <c r="AB6" s="179"/>
      <c r="AD6" s="97"/>
    </row>
    <row r="7" spans="1:30" thickBot="1" x14ac:dyDescent="0.25">
      <c r="A7" s="167" t="str">
        <f>Statistici!A3</f>
        <v>ARAD</v>
      </c>
      <c r="B7" s="167" t="s">
        <v>102</v>
      </c>
      <c r="C7" s="93" t="s">
        <v>89</v>
      </c>
      <c r="D7" s="93" t="str">
        <f>$A$7&amp;C7</f>
        <v>ARADURBAN</v>
      </c>
      <c r="E7" s="94">
        <v>9.4499999999999993</v>
      </c>
      <c r="F7" s="94">
        <v>9.7799999999999994</v>
      </c>
      <c r="G7" s="94">
        <v>10.119999999999999</v>
      </c>
      <c r="H7" s="94">
        <v>10.44</v>
      </c>
      <c r="I7" s="94">
        <v>10.77</v>
      </c>
      <c r="J7" s="94">
        <v>11.12</v>
      </c>
      <c r="K7" s="94">
        <v>11.47</v>
      </c>
      <c r="L7" s="94">
        <v>11.83</v>
      </c>
      <c r="M7" s="94">
        <v>12.19</v>
      </c>
      <c r="N7" s="94">
        <v>12.57</v>
      </c>
      <c r="O7" s="94">
        <v>12.95</v>
      </c>
      <c r="P7" s="94">
        <v>13.35</v>
      </c>
      <c r="Q7" s="94">
        <v>13.76</v>
      </c>
      <c r="R7" s="94">
        <v>0</v>
      </c>
      <c r="S7" s="94">
        <v>0</v>
      </c>
      <c r="T7" s="94">
        <v>0</v>
      </c>
      <c r="U7" s="94">
        <v>0</v>
      </c>
      <c r="V7" s="94">
        <v>0</v>
      </c>
      <c r="W7" s="94">
        <v>0</v>
      </c>
      <c r="X7" s="94">
        <v>0</v>
      </c>
      <c r="Y7" s="94">
        <v>0</v>
      </c>
      <c r="Z7" s="94">
        <v>0</v>
      </c>
      <c r="AA7" s="94">
        <v>0</v>
      </c>
      <c r="AB7" s="177"/>
      <c r="AD7" s="97"/>
    </row>
    <row r="8" spans="1:30" ht="14.45" customHeight="1" thickBot="1" x14ac:dyDescent="0.25">
      <c r="A8" s="168"/>
      <c r="B8" s="168"/>
      <c r="C8" s="95" t="s">
        <v>90</v>
      </c>
      <c r="D8" s="93" t="str">
        <f t="shared" ref="D8:D10" si="5">$A$7&amp;C8</f>
        <v>ARADURBAN MIC</v>
      </c>
      <c r="E8" s="96">
        <v>0</v>
      </c>
      <c r="F8" s="96">
        <v>0</v>
      </c>
      <c r="G8" s="96">
        <v>0</v>
      </c>
      <c r="H8" s="96">
        <v>0</v>
      </c>
      <c r="I8" s="96">
        <v>0</v>
      </c>
      <c r="J8" s="96">
        <v>0</v>
      </c>
      <c r="K8" s="96">
        <v>0</v>
      </c>
      <c r="L8" s="96">
        <v>0</v>
      </c>
      <c r="M8" s="96">
        <v>0</v>
      </c>
      <c r="N8" s="96">
        <v>0</v>
      </c>
      <c r="O8" s="96">
        <v>0</v>
      </c>
      <c r="P8" s="96">
        <v>0</v>
      </c>
      <c r="Q8" s="96">
        <v>0</v>
      </c>
      <c r="R8" s="96">
        <v>0</v>
      </c>
      <c r="S8" s="96">
        <v>0</v>
      </c>
      <c r="T8" s="96">
        <v>0</v>
      </c>
      <c r="U8" s="96">
        <v>0</v>
      </c>
      <c r="V8" s="96">
        <v>0</v>
      </c>
      <c r="W8" s="96">
        <v>0</v>
      </c>
      <c r="X8" s="96">
        <v>0</v>
      </c>
      <c r="Y8" s="96">
        <v>0</v>
      </c>
      <c r="Z8" s="96">
        <v>0</v>
      </c>
      <c r="AA8" s="96">
        <v>0</v>
      </c>
      <c r="AB8" s="178"/>
      <c r="AD8" s="97"/>
    </row>
    <row r="9" spans="1:30" ht="14.45" customHeight="1" thickBot="1" x14ac:dyDescent="0.25">
      <c r="A9" s="168"/>
      <c r="B9" s="168"/>
      <c r="C9" s="95" t="s">
        <v>91</v>
      </c>
      <c r="D9" s="93" t="str">
        <f t="shared" si="5"/>
        <v>ARADRURAL</v>
      </c>
      <c r="E9" s="96">
        <v>4.3099999999999996</v>
      </c>
      <c r="F9" s="96">
        <v>4.46</v>
      </c>
      <c r="G9" s="96">
        <v>4.62</v>
      </c>
      <c r="H9" s="96">
        <v>4.7699999999999996</v>
      </c>
      <c r="I9" s="96">
        <v>4.92</v>
      </c>
      <c r="J9" s="96">
        <v>5.08</v>
      </c>
      <c r="K9" s="96">
        <v>5.24</v>
      </c>
      <c r="L9" s="96">
        <v>5.4</v>
      </c>
      <c r="M9" s="96">
        <v>5.57</v>
      </c>
      <c r="N9" s="96">
        <v>5.74</v>
      </c>
      <c r="O9" s="96">
        <v>5.91</v>
      </c>
      <c r="P9" s="96">
        <v>6.1</v>
      </c>
      <c r="Q9" s="96">
        <v>6.28</v>
      </c>
      <c r="R9" s="96">
        <v>0</v>
      </c>
      <c r="S9" s="96">
        <v>0</v>
      </c>
      <c r="T9" s="96">
        <v>0</v>
      </c>
      <c r="U9" s="96">
        <v>0</v>
      </c>
      <c r="V9" s="96">
        <v>0</v>
      </c>
      <c r="W9" s="96">
        <v>0</v>
      </c>
      <c r="X9" s="96">
        <v>0</v>
      </c>
      <c r="Y9" s="96">
        <v>0</v>
      </c>
      <c r="Z9" s="96">
        <v>0</v>
      </c>
      <c r="AA9" s="96">
        <v>0</v>
      </c>
      <c r="AB9" s="178"/>
      <c r="AD9" s="97"/>
    </row>
    <row r="10" spans="1:30" ht="15" customHeight="1" thickBot="1" x14ac:dyDescent="0.25">
      <c r="A10" s="169"/>
      <c r="B10" s="169"/>
      <c r="C10" s="98" t="s">
        <v>92</v>
      </c>
      <c r="D10" s="93" t="str">
        <f t="shared" si="5"/>
        <v>ARADIIC</v>
      </c>
      <c r="E10" s="99">
        <v>350</v>
      </c>
      <c r="F10" s="99">
        <v>350</v>
      </c>
      <c r="G10" s="99">
        <v>350</v>
      </c>
      <c r="H10" s="99">
        <v>350</v>
      </c>
      <c r="I10" s="99">
        <v>350</v>
      </c>
      <c r="J10" s="99">
        <v>350</v>
      </c>
      <c r="K10" s="99">
        <v>350</v>
      </c>
      <c r="L10" s="99">
        <v>350</v>
      </c>
      <c r="M10" s="99">
        <v>350</v>
      </c>
      <c r="N10" s="99">
        <v>350</v>
      </c>
      <c r="O10" s="99">
        <v>350</v>
      </c>
      <c r="P10" s="99">
        <v>350</v>
      </c>
      <c r="Q10" s="99">
        <v>350</v>
      </c>
      <c r="R10" s="99">
        <v>0</v>
      </c>
      <c r="S10" s="99">
        <v>0</v>
      </c>
      <c r="T10" s="99">
        <v>0</v>
      </c>
      <c r="U10" s="99">
        <v>0</v>
      </c>
      <c r="V10" s="99">
        <v>0</v>
      </c>
      <c r="W10" s="99">
        <v>0</v>
      </c>
      <c r="X10" s="99">
        <v>0</v>
      </c>
      <c r="Y10" s="99">
        <v>0</v>
      </c>
      <c r="Z10" s="99">
        <v>0</v>
      </c>
      <c r="AA10" s="99">
        <v>0</v>
      </c>
      <c r="AB10" s="179"/>
      <c r="AD10" s="97"/>
    </row>
    <row r="11" spans="1:30" thickBot="1" x14ac:dyDescent="0.25">
      <c r="A11" s="167" t="str">
        <f>Statistici!A4</f>
        <v>ARGES</v>
      </c>
      <c r="B11" s="167" t="s">
        <v>102</v>
      </c>
      <c r="C11" s="93" t="s">
        <v>89</v>
      </c>
      <c r="D11" s="93" t="str">
        <f>$A$11&amp;C11</f>
        <v>ARGESURBAN</v>
      </c>
      <c r="E11" s="94">
        <v>39.461892450540915</v>
      </c>
      <c r="F11" s="94">
        <v>40.979769825202766</v>
      </c>
      <c r="G11" s="94">
        <v>42.549187975221308</v>
      </c>
      <c r="H11" s="94">
        <v>44.241486310846426</v>
      </c>
      <c r="I11" s="94">
        <v>45.997727185013929</v>
      </c>
      <c r="J11" s="94">
        <v>47.820116697261014</v>
      </c>
      <c r="K11" s="94">
        <v>49.710924262604742</v>
      </c>
      <c r="L11" s="94">
        <v>51.648171521184516</v>
      </c>
      <c r="M11" s="94">
        <v>53.655813502768922</v>
      </c>
      <c r="N11" s="94">
        <v>54.533729790787554</v>
      </c>
      <c r="O11" s="94">
        <v>54.478868858618007</v>
      </c>
      <c r="P11" s="94">
        <v>54.424063116546243</v>
      </c>
      <c r="Q11" s="94">
        <v>54.369312509051007</v>
      </c>
      <c r="R11" s="94">
        <v>54.314616980666905</v>
      </c>
      <c r="S11" s="94">
        <v>55.345176005504051</v>
      </c>
      <c r="T11" s="94">
        <v>56.395288733611366</v>
      </c>
      <c r="U11" s="94">
        <v>57.465326174608265</v>
      </c>
      <c r="V11" s="94">
        <v>58.555666377606158</v>
      </c>
      <c r="W11" s="94">
        <v>59.666694564774879</v>
      </c>
      <c r="X11" s="94">
        <v>60.79880326744356</v>
      </c>
      <c r="Y11" s="94">
        <v>62.014779332792436</v>
      </c>
      <c r="Z11" s="94">
        <v>0</v>
      </c>
      <c r="AA11" s="94">
        <v>0</v>
      </c>
      <c r="AB11" s="177" t="s">
        <v>108</v>
      </c>
      <c r="AD11" s="97"/>
    </row>
    <row r="12" spans="1:30" thickBot="1" x14ac:dyDescent="0.25">
      <c r="A12" s="168"/>
      <c r="B12" s="168"/>
      <c r="C12" s="95" t="s">
        <v>90</v>
      </c>
      <c r="D12" s="93" t="str">
        <f t="shared" ref="D12:D14" si="6">$A$11&amp;C12</f>
        <v>ARGESURBAN MIC</v>
      </c>
      <c r="E12" s="104">
        <v>0</v>
      </c>
      <c r="F12" s="104">
        <v>0</v>
      </c>
      <c r="G12" s="104">
        <v>0</v>
      </c>
      <c r="H12" s="104">
        <v>0</v>
      </c>
      <c r="I12" s="104">
        <v>0</v>
      </c>
      <c r="J12" s="104">
        <v>0</v>
      </c>
      <c r="K12" s="104">
        <v>0</v>
      </c>
      <c r="L12" s="104">
        <v>0</v>
      </c>
      <c r="M12" s="104">
        <v>0</v>
      </c>
      <c r="N12" s="104">
        <v>0</v>
      </c>
      <c r="O12" s="104">
        <v>0</v>
      </c>
      <c r="P12" s="104">
        <v>0</v>
      </c>
      <c r="Q12" s="104">
        <v>0</v>
      </c>
      <c r="R12" s="104">
        <v>0</v>
      </c>
      <c r="S12" s="104">
        <v>0</v>
      </c>
      <c r="T12" s="104">
        <v>0</v>
      </c>
      <c r="U12" s="104">
        <v>0</v>
      </c>
      <c r="V12" s="104">
        <v>0</v>
      </c>
      <c r="W12" s="104">
        <v>0</v>
      </c>
      <c r="X12" s="104">
        <v>0</v>
      </c>
      <c r="Y12" s="104">
        <v>0</v>
      </c>
      <c r="Z12" s="104">
        <v>0</v>
      </c>
      <c r="AA12" s="104">
        <v>0</v>
      </c>
      <c r="AB12" s="178"/>
      <c r="AD12" s="97"/>
    </row>
    <row r="13" spans="1:30" thickBot="1" x14ac:dyDescent="0.25">
      <c r="A13" s="168"/>
      <c r="B13" s="168"/>
      <c r="C13" s="95" t="s">
        <v>91</v>
      </c>
      <c r="D13" s="93" t="str">
        <f t="shared" si="6"/>
        <v>ARGESRURAL</v>
      </c>
      <c r="E13" s="96">
        <v>6.4871304526281657</v>
      </c>
      <c r="F13" s="96">
        <v>6.9208547234708186</v>
      </c>
      <c r="G13" s="96">
        <v>7.3860337610306157</v>
      </c>
      <c r="H13" s="96">
        <v>7.8136831150565156</v>
      </c>
      <c r="I13" s="96">
        <v>8.2674417184453297</v>
      </c>
      <c r="J13" s="96">
        <v>8.7489316369369696</v>
      </c>
      <c r="K13" s="96">
        <v>9.2598745061687353</v>
      </c>
      <c r="L13" s="96">
        <v>9.8268192696253482</v>
      </c>
      <c r="M13" s="96">
        <v>10.429785561967412</v>
      </c>
      <c r="N13" s="96">
        <v>10.799973983637969</v>
      </c>
      <c r="O13" s="96">
        <v>10.994534665165073</v>
      </c>
      <c r="P13" s="96">
        <v>11.194935667450533</v>
      </c>
      <c r="Q13" s="96">
        <v>11.401321882506604</v>
      </c>
      <c r="R13" s="96">
        <v>11.523733031902013</v>
      </c>
      <c r="S13" s="96">
        <v>11.881617693941184</v>
      </c>
      <c r="T13" s="96">
        <v>12.251846439921007</v>
      </c>
      <c r="U13" s="96">
        <v>12.634860566578322</v>
      </c>
      <c r="V13" s="96">
        <v>13.031117323413484</v>
      </c>
      <c r="W13" s="96">
        <v>13.387237030970317</v>
      </c>
      <c r="X13" s="96">
        <v>13.75392676034277</v>
      </c>
      <c r="Y13" s="96">
        <v>14.174032673578269</v>
      </c>
      <c r="Z13" s="96">
        <v>0</v>
      </c>
      <c r="AA13" s="96">
        <v>0</v>
      </c>
      <c r="AB13" s="178"/>
      <c r="AD13" s="97"/>
    </row>
    <row r="14" spans="1:30" thickBot="1" x14ac:dyDescent="0.25">
      <c r="A14" s="169"/>
      <c r="B14" s="169"/>
      <c r="C14" s="98" t="s">
        <v>92</v>
      </c>
      <c r="D14" s="93" t="str">
        <f t="shared" si="6"/>
        <v>ARGESIIC</v>
      </c>
      <c r="E14" s="99">
        <v>168.08024598236426</v>
      </c>
      <c r="F14" s="99">
        <v>170.84239153236194</v>
      </c>
      <c r="G14" s="99">
        <v>173.68510214643936</v>
      </c>
      <c r="H14" s="99">
        <v>176.73655753042755</v>
      </c>
      <c r="I14" s="99">
        <v>179.88861264089635</v>
      </c>
      <c r="J14" s="99">
        <v>183.1448571203513</v>
      </c>
      <c r="K14" s="99">
        <v>182.09515857647267</v>
      </c>
      <c r="L14" s="99">
        <v>185.9266067075045</v>
      </c>
      <c r="M14" s="99">
        <v>189.88875528643496</v>
      </c>
      <c r="N14" s="99">
        <v>192.75789567006359</v>
      </c>
      <c r="O14" s="99">
        <v>194.63818398724598</v>
      </c>
      <c r="P14" s="99">
        <v>196.7224878901321</v>
      </c>
      <c r="Q14" s="99">
        <v>198.8632183847474</v>
      </c>
      <c r="R14" s="99">
        <v>201.10988066377988</v>
      </c>
      <c r="S14" s="99">
        <v>204.64287944255832</v>
      </c>
      <c r="T14" s="99">
        <v>208.26888275045687</v>
      </c>
      <c r="U14" s="99">
        <v>212.07237454516829</v>
      </c>
      <c r="V14" s="99">
        <v>215.97556206937716</v>
      </c>
      <c r="W14" s="99">
        <v>220.00974892197101</v>
      </c>
      <c r="X14" s="99">
        <v>224.15172890505178</v>
      </c>
      <c r="Y14" s="99">
        <v>228.49799047769582</v>
      </c>
      <c r="Z14" s="99">
        <v>0</v>
      </c>
      <c r="AA14" s="99">
        <v>0</v>
      </c>
      <c r="AB14" s="179"/>
      <c r="AD14" s="97"/>
    </row>
    <row r="15" spans="1:30" thickBot="1" x14ac:dyDescent="0.25">
      <c r="A15" s="167" t="str">
        <f>Statistici!A5</f>
        <v>BACAU</v>
      </c>
      <c r="B15" s="167" t="s">
        <v>102</v>
      </c>
      <c r="C15" s="93" t="s">
        <v>89</v>
      </c>
      <c r="D15" s="93" t="str">
        <f>$A$15&amp;C15</f>
        <v>BACAUURBAN</v>
      </c>
      <c r="E15" s="94">
        <v>10.584287614423614</v>
      </c>
      <c r="F15" s="94">
        <v>10.934366428124756</v>
      </c>
      <c r="G15" s="94">
        <v>11.294894307306462</v>
      </c>
      <c r="H15" s="94">
        <v>11.636968333680002</v>
      </c>
      <c r="I15" s="94">
        <v>11.868883200000001</v>
      </c>
      <c r="J15" s="94">
        <v>12.222804000000002</v>
      </c>
      <c r="K15" s="94">
        <v>12.5890752</v>
      </c>
      <c r="L15" s="94">
        <v>12.952119664605807</v>
      </c>
      <c r="M15" s="94">
        <v>13.328016000000002</v>
      </c>
      <c r="N15" s="94">
        <v>13.577144400000003</v>
      </c>
      <c r="O15" s="94">
        <v>13.577144400000003</v>
      </c>
      <c r="P15" s="94">
        <v>13.704033600000001</v>
      </c>
      <c r="Q15" s="94">
        <v>13.830922800000002</v>
      </c>
      <c r="R15" s="94">
        <v>13.957812000000002</v>
      </c>
      <c r="S15" s="94">
        <v>0</v>
      </c>
      <c r="T15" s="94">
        <v>0</v>
      </c>
      <c r="U15" s="94">
        <v>0</v>
      </c>
      <c r="V15" s="94">
        <v>0</v>
      </c>
      <c r="W15" s="94">
        <v>0</v>
      </c>
      <c r="X15" s="94">
        <v>0</v>
      </c>
      <c r="Y15" s="94">
        <v>0</v>
      </c>
      <c r="Z15" s="94">
        <v>0</v>
      </c>
      <c r="AA15" s="94">
        <v>0</v>
      </c>
      <c r="AB15" s="177"/>
      <c r="AD15" s="97"/>
    </row>
    <row r="16" spans="1:30" thickBot="1" x14ac:dyDescent="0.25">
      <c r="A16" s="168"/>
      <c r="B16" s="168"/>
      <c r="C16" s="95" t="s">
        <v>90</v>
      </c>
      <c r="D16" s="93" t="str">
        <f t="shared" ref="D16:D18" si="7">$A$15&amp;C16</f>
        <v>BACAUURBAN MIC</v>
      </c>
      <c r="E16" s="96">
        <v>0</v>
      </c>
      <c r="F16" s="96">
        <v>0</v>
      </c>
      <c r="G16" s="96">
        <v>0</v>
      </c>
      <c r="H16" s="96">
        <v>0</v>
      </c>
      <c r="I16" s="96">
        <v>0</v>
      </c>
      <c r="J16" s="96">
        <v>0</v>
      </c>
      <c r="K16" s="96">
        <v>0</v>
      </c>
      <c r="L16" s="96">
        <v>0</v>
      </c>
      <c r="M16" s="96">
        <v>0</v>
      </c>
      <c r="N16" s="96">
        <v>0</v>
      </c>
      <c r="O16" s="96">
        <v>0</v>
      </c>
      <c r="P16" s="96">
        <v>0</v>
      </c>
      <c r="Q16" s="96">
        <v>0</v>
      </c>
      <c r="R16" s="96">
        <v>0</v>
      </c>
      <c r="S16" s="96">
        <v>0</v>
      </c>
      <c r="T16" s="96">
        <v>0</v>
      </c>
      <c r="U16" s="96">
        <v>0</v>
      </c>
      <c r="V16" s="96">
        <v>0</v>
      </c>
      <c r="W16" s="96">
        <v>0</v>
      </c>
      <c r="X16" s="96">
        <v>0</v>
      </c>
      <c r="Y16" s="96">
        <v>0</v>
      </c>
      <c r="Z16" s="96">
        <v>0</v>
      </c>
      <c r="AA16" s="96">
        <v>0</v>
      </c>
      <c r="AB16" s="178"/>
      <c r="AD16" s="97"/>
    </row>
    <row r="17" spans="1:28" thickBot="1" x14ac:dyDescent="0.25">
      <c r="A17" s="168"/>
      <c r="B17" s="168"/>
      <c r="C17" s="95" t="s">
        <v>91</v>
      </c>
      <c r="D17" s="93" t="str">
        <f t="shared" si="7"/>
        <v>BACAURURAL</v>
      </c>
      <c r="E17" s="96">
        <v>4.2764798442115621</v>
      </c>
      <c r="F17" s="96">
        <v>4.4830902355311499</v>
      </c>
      <c r="G17" s="96">
        <v>4.5850561049461875</v>
      </c>
      <c r="H17" s="96">
        <v>4.6776049184400001</v>
      </c>
      <c r="I17" s="96">
        <v>4.8871871999999996</v>
      </c>
      <c r="J17" s="96">
        <v>4.9840559999999989</v>
      </c>
      <c r="K17" s="96">
        <v>5.0840496000000002</v>
      </c>
      <c r="L17" s="96">
        <v>5.304201386457617</v>
      </c>
      <c r="M17" s="96">
        <v>5.4066479999999997</v>
      </c>
      <c r="N17" s="96">
        <v>5.4562356000000003</v>
      </c>
      <c r="O17" s="96">
        <v>5.5831247999999993</v>
      </c>
      <c r="P17" s="96">
        <v>5.5831247999999993</v>
      </c>
      <c r="Q17" s="96">
        <v>5.5831247999999993</v>
      </c>
      <c r="R17" s="96">
        <v>5.710014000000001</v>
      </c>
      <c r="S17" s="96">
        <v>0</v>
      </c>
      <c r="T17" s="96">
        <v>0</v>
      </c>
      <c r="U17" s="96">
        <v>0</v>
      </c>
      <c r="V17" s="96">
        <v>0</v>
      </c>
      <c r="W17" s="96">
        <v>0</v>
      </c>
      <c r="X17" s="96">
        <v>0</v>
      </c>
      <c r="Y17" s="96">
        <v>0</v>
      </c>
      <c r="Z17" s="96">
        <v>0</v>
      </c>
      <c r="AA17" s="96">
        <v>0</v>
      </c>
      <c r="AB17" s="178"/>
    </row>
    <row r="18" spans="1:28" thickBot="1" x14ac:dyDescent="0.25">
      <c r="A18" s="169"/>
      <c r="B18" s="169"/>
      <c r="C18" s="98" t="s">
        <v>92</v>
      </c>
      <c r="D18" s="93" t="str">
        <f t="shared" si="7"/>
        <v>BACAUIIC</v>
      </c>
      <c r="E18" s="100">
        <v>296</v>
      </c>
      <c r="F18" s="100">
        <v>306</v>
      </c>
      <c r="G18" s="100">
        <v>316</v>
      </c>
      <c r="H18" s="100">
        <v>320</v>
      </c>
      <c r="I18" s="100">
        <v>328</v>
      </c>
      <c r="J18" s="100">
        <v>332</v>
      </c>
      <c r="K18" s="100">
        <v>336</v>
      </c>
      <c r="L18" s="100">
        <v>341.02229226763728</v>
      </c>
      <c r="M18" s="100">
        <v>341.02229226763728</v>
      </c>
      <c r="N18" s="100">
        <v>341.02229226763728</v>
      </c>
      <c r="O18" s="100">
        <v>341.02229226763728</v>
      </c>
      <c r="P18" s="100">
        <v>341.02229226763728</v>
      </c>
      <c r="Q18" s="100">
        <v>341.02229226763728</v>
      </c>
      <c r="R18" s="100">
        <v>341.02229226763728</v>
      </c>
      <c r="S18" s="99">
        <v>0</v>
      </c>
      <c r="T18" s="99">
        <v>0</v>
      </c>
      <c r="U18" s="99">
        <v>0</v>
      </c>
      <c r="V18" s="99">
        <v>0</v>
      </c>
      <c r="W18" s="99">
        <v>0</v>
      </c>
      <c r="X18" s="99">
        <v>0</v>
      </c>
      <c r="Y18" s="99">
        <v>0</v>
      </c>
      <c r="Z18" s="99">
        <v>0</v>
      </c>
      <c r="AA18" s="99">
        <v>0</v>
      </c>
      <c r="AB18" s="179"/>
    </row>
    <row r="19" spans="1:28" thickBot="1" x14ac:dyDescent="0.25">
      <c r="A19" s="167" t="str">
        <f>Statistici!A6</f>
        <v>BIHOR</v>
      </c>
      <c r="B19" s="167" t="s">
        <v>102</v>
      </c>
      <c r="C19" s="93" t="s">
        <v>89</v>
      </c>
      <c r="D19" s="93" t="str">
        <f>$A$19&amp;C19</f>
        <v>BIHORURBAN</v>
      </c>
      <c r="E19" s="101">
        <v>12.23</v>
      </c>
      <c r="F19" s="101">
        <v>12.54</v>
      </c>
      <c r="G19" s="101">
        <v>12.86</v>
      </c>
      <c r="H19" s="101">
        <v>13.19</v>
      </c>
      <c r="I19" s="101">
        <v>13.41</v>
      </c>
      <c r="J19" s="101">
        <v>13.45</v>
      </c>
      <c r="K19" s="101">
        <v>13.49</v>
      </c>
      <c r="L19" s="101">
        <v>13.8</v>
      </c>
      <c r="M19" s="101">
        <v>14.12</v>
      </c>
      <c r="N19" s="101">
        <v>14.44</v>
      </c>
      <c r="O19" s="101">
        <v>14.77</v>
      </c>
      <c r="P19" s="101">
        <v>15.11</v>
      </c>
      <c r="Q19" s="101">
        <v>15.46</v>
      </c>
      <c r="R19" s="101">
        <v>15.82</v>
      </c>
      <c r="S19" s="101">
        <v>16.18</v>
      </c>
      <c r="T19" s="101">
        <v>16.55</v>
      </c>
      <c r="U19" s="101">
        <v>16.93</v>
      </c>
      <c r="V19" s="101">
        <v>17.32</v>
      </c>
      <c r="W19" s="101">
        <v>17.72</v>
      </c>
      <c r="X19" s="101">
        <v>18.13</v>
      </c>
      <c r="Y19" s="101">
        <v>18.55</v>
      </c>
      <c r="Z19" s="101">
        <v>0</v>
      </c>
      <c r="AA19" s="101">
        <v>0</v>
      </c>
      <c r="AB19" s="173"/>
    </row>
    <row r="20" spans="1:28" ht="14.45" customHeight="1" thickBot="1" x14ac:dyDescent="0.25">
      <c r="A20" s="168"/>
      <c r="B20" s="168"/>
      <c r="C20" s="95" t="s">
        <v>90</v>
      </c>
      <c r="D20" s="93" t="str">
        <f t="shared" ref="D20:D22" si="8">$A$19&amp;C20</f>
        <v>BIHORURBAN MIC</v>
      </c>
      <c r="E20" s="102">
        <v>0</v>
      </c>
      <c r="F20" s="102">
        <v>0</v>
      </c>
      <c r="G20" s="102">
        <v>0</v>
      </c>
      <c r="H20" s="102">
        <v>0</v>
      </c>
      <c r="I20" s="102">
        <v>0</v>
      </c>
      <c r="J20" s="102">
        <v>0</v>
      </c>
      <c r="K20" s="102">
        <v>0</v>
      </c>
      <c r="L20" s="102">
        <v>0</v>
      </c>
      <c r="M20" s="102">
        <v>0</v>
      </c>
      <c r="N20" s="102">
        <v>0</v>
      </c>
      <c r="O20" s="102">
        <v>0</v>
      </c>
      <c r="P20" s="102">
        <v>0</v>
      </c>
      <c r="Q20" s="102">
        <v>0</v>
      </c>
      <c r="R20" s="102">
        <v>0</v>
      </c>
      <c r="S20" s="102">
        <v>0</v>
      </c>
      <c r="T20" s="102">
        <v>0</v>
      </c>
      <c r="U20" s="102">
        <v>0</v>
      </c>
      <c r="V20" s="102">
        <v>0</v>
      </c>
      <c r="W20" s="102">
        <v>0</v>
      </c>
      <c r="X20" s="102">
        <v>0</v>
      </c>
      <c r="Y20" s="102">
        <v>0</v>
      </c>
      <c r="Z20" s="102">
        <v>0</v>
      </c>
      <c r="AA20" s="102">
        <v>0</v>
      </c>
      <c r="AB20" s="174"/>
    </row>
    <row r="21" spans="1:28" ht="14.45" customHeight="1" thickBot="1" x14ac:dyDescent="0.25">
      <c r="A21" s="168"/>
      <c r="B21" s="168"/>
      <c r="C21" s="95" t="s">
        <v>91</v>
      </c>
      <c r="D21" s="93" t="str">
        <f t="shared" si="8"/>
        <v>BIHORRURAL</v>
      </c>
      <c r="E21" s="102">
        <v>5.54</v>
      </c>
      <c r="F21" s="102">
        <v>5.69</v>
      </c>
      <c r="G21" s="102">
        <v>5.83</v>
      </c>
      <c r="H21" s="102">
        <v>5.99</v>
      </c>
      <c r="I21" s="102">
        <v>6.09</v>
      </c>
      <c r="J21" s="102">
        <v>6.11</v>
      </c>
      <c r="K21" s="102">
        <v>6.13</v>
      </c>
      <c r="L21" s="102">
        <v>6.27</v>
      </c>
      <c r="M21" s="102">
        <v>6.42</v>
      </c>
      <c r="N21" s="102">
        <v>6.57</v>
      </c>
      <c r="O21" s="102">
        <v>6.72</v>
      </c>
      <c r="P21" s="102">
        <v>6.88</v>
      </c>
      <c r="Q21" s="102">
        <v>7.04</v>
      </c>
      <c r="R21" s="102">
        <v>7.2</v>
      </c>
      <c r="S21" s="102">
        <v>7.37</v>
      </c>
      <c r="T21" s="102">
        <v>7.54</v>
      </c>
      <c r="U21" s="102">
        <v>7.72</v>
      </c>
      <c r="V21" s="102">
        <v>7.9</v>
      </c>
      <c r="W21" s="102">
        <v>8.09</v>
      </c>
      <c r="X21" s="102">
        <v>8.27</v>
      </c>
      <c r="Y21" s="102">
        <v>8.4700000000000006</v>
      </c>
      <c r="Z21" s="102">
        <v>0</v>
      </c>
      <c r="AA21" s="102">
        <v>0</v>
      </c>
      <c r="AB21" s="174"/>
    </row>
    <row r="22" spans="1:28" ht="15" customHeight="1" thickBot="1" x14ac:dyDescent="0.25">
      <c r="A22" s="169"/>
      <c r="B22" s="169"/>
      <c r="C22" s="98" t="s">
        <v>92</v>
      </c>
      <c r="D22" s="93" t="str">
        <f t="shared" si="8"/>
        <v>BIHORIIC</v>
      </c>
      <c r="E22" s="103">
        <v>322.60000000000002</v>
      </c>
      <c r="F22" s="103">
        <v>322.60000000000002</v>
      </c>
      <c r="G22" s="103">
        <v>322.60000000000002</v>
      </c>
      <c r="H22" s="103">
        <v>322.60000000000002</v>
      </c>
      <c r="I22" s="103">
        <v>322.60000000000002</v>
      </c>
      <c r="J22" s="103">
        <v>322.60000000000002</v>
      </c>
      <c r="K22" s="103">
        <v>322.60000000000002</v>
      </c>
      <c r="L22" s="103">
        <v>329.1</v>
      </c>
      <c r="M22" s="103">
        <v>335.7</v>
      </c>
      <c r="N22" s="103">
        <v>342.4</v>
      </c>
      <c r="O22" s="103">
        <v>349.2</v>
      </c>
      <c r="P22" s="103">
        <v>356.2</v>
      </c>
      <c r="Q22" s="103">
        <v>363.3</v>
      </c>
      <c r="R22" s="103">
        <v>370.6</v>
      </c>
      <c r="S22" s="103">
        <v>378</v>
      </c>
      <c r="T22" s="103">
        <v>385.6</v>
      </c>
      <c r="U22" s="103">
        <v>393.3</v>
      </c>
      <c r="V22" s="103">
        <v>401.2</v>
      </c>
      <c r="W22" s="103">
        <v>409.2</v>
      </c>
      <c r="X22" s="103">
        <v>417.4</v>
      </c>
      <c r="Y22" s="103">
        <v>425.7</v>
      </c>
      <c r="Z22" s="103">
        <v>0</v>
      </c>
      <c r="AA22" s="103">
        <v>0</v>
      </c>
      <c r="AB22" s="175"/>
    </row>
    <row r="23" spans="1:28" thickBot="1" x14ac:dyDescent="0.25">
      <c r="A23" s="167" t="str">
        <f>Statistici!A7</f>
        <v>BISTRITA NASAUD</v>
      </c>
      <c r="B23" s="167" t="s">
        <v>101</v>
      </c>
      <c r="C23" s="93" t="s">
        <v>89</v>
      </c>
      <c r="D23" s="93" t="str">
        <f>$A$23&amp;C23</f>
        <v>BISTRITA NASAUDURBAN</v>
      </c>
      <c r="E23" s="101">
        <f>479/2.8/365*30</f>
        <v>14.060665362035227</v>
      </c>
      <c r="F23" s="101">
        <f>506/2.8/365*30</f>
        <v>14.853228962818005</v>
      </c>
      <c r="G23" s="101">
        <f>534/2.8/365*30</f>
        <v>15.675146771037182</v>
      </c>
      <c r="H23" s="101">
        <v>0</v>
      </c>
      <c r="I23" s="101">
        <v>0</v>
      </c>
      <c r="J23" s="101">
        <v>0</v>
      </c>
      <c r="K23" s="101">
        <v>0</v>
      </c>
      <c r="L23" s="101">
        <v>0</v>
      </c>
      <c r="M23" s="101">
        <v>0</v>
      </c>
      <c r="N23" s="101">
        <v>0</v>
      </c>
      <c r="O23" s="101">
        <v>0</v>
      </c>
      <c r="P23" s="101">
        <v>0</v>
      </c>
      <c r="Q23" s="101">
        <v>0</v>
      </c>
      <c r="R23" s="101">
        <v>0</v>
      </c>
      <c r="S23" s="101">
        <v>0</v>
      </c>
      <c r="T23" s="101">
        <v>0</v>
      </c>
      <c r="U23" s="101">
        <v>0</v>
      </c>
      <c r="V23" s="101">
        <v>0</v>
      </c>
      <c r="W23" s="101">
        <v>0</v>
      </c>
      <c r="X23" s="101">
        <v>0</v>
      </c>
      <c r="Y23" s="101">
        <v>0</v>
      </c>
      <c r="Z23" s="101">
        <v>0</v>
      </c>
      <c r="AA23" s="101">
        <v>0</v>
      </c>
      <c r="AB23" s="170" t="s">
        <v>93</v>
      </c>
    </row>
    <row r="24" spans="1:28" thickBot="1" x14ac:dyDescent="0.25">
      <c r="A24" s="168"/>
      <c r="B24" s="168"/>
      <c r="C24" s="95" t="s">
        <v>90</v>
      </c>
      <c r="D24" s="93" t="str">
        <f t="shared" ref="D24:D26" si="9">$A$23&amp;C24</f>
        <v>BISTRITA NASAUDURBAN MIC</v>
      </c>
      <c r="E24" s="102">
        <v>0</v>
      </c>
      <c r="F24" s="102">
        <v>0</v>
      </c>
      <c r="G24" s="102">
        <v>0</v>
      </c>
      <c r="H24" s="102">
        <v>0</v>
      </c>
      <c r="I24" s="102">
        <v>0</v>
      </c>
      <c r="J24" s="102">
        <v>0</v>
      </c>
      <c r="K24" s="102">
        <v>0</v>
      </c>
      <c r="L24" s="102">
        <v>0</v>
      </c>
      <c r="M24" s="102">
        <v>0</v>
      </c>
      <c r="N24" s="102">
        <v>0</v>
      </c>
      <c r="O24" s="102">
        <v>0</v>
      </c>
      <c r="P24" s="102">
        <v>0</v>
      </c>
      <c r="Q24" s="102">
        <v>0</v>
      </c>
      <c r="R24" s="102">
        <v>0</v>
      </c>
      <c r="S24" s="102">
        <v>0</v>
      </c>
      <c r="T24" s="102">
        <v>0</v>
      </c>
      <c r="U24" s="102">
        <v>0</v>
      </c>
      <c r="V24" s="102">
        <v>0</v>
      </c>
      <c r="W24" s="102">
        <v>0</v>
      </c>
      <c r="X24" s="102">
        <v>0</v>
      </c>
      <c r="Y24" s="102">
        <v>0</v>
      </c>
      <c r="Z24" s="102">
        <v>0</v>
      </c>
      <c r="AA24" s="102">
        <v>0</v>
      </c>
      <c r="AB24" s="171"/>
    </row>
    <row r="25" spans="1:28" thickBot="1" x14ac:dyDescent="0.25">
      <c r="A25" s="168"/>
      <c r="B25" s="168"/>
      <c r="C25" s="95" t="s">
        <v>91</v>
      </c>
      <c r="D25" s="93" t="str">
        <f t="shared" si="9"/>
        <v>BISTRITA NASAUDRURAL</v>
      </c>
      <c r="E25" s="102">
        <f>139/2.8/365*30</f>
        <v>4.0802348336594916</v>
      </c>
      <c r="F25" s="102">
        <f>146/2.8/365*30</f>
        <v>4.2857142857142865</v>
      </c>
      <c r="G25" s="102">
        <f>154/2.8/365*30</f>
        <v>4.5205479452054789</v>
      </c>
      <c r="H25" s="102">
        <v>0</v>
      </c>
      <c r="I25" s="102">
        <v>0</v>
      </c>
      <c r="J25" s="102">
        <v>0</v>
      </c>
      <c r="K25" s="102">
        <v>0</v>
      </c>
      <c r="L25" s="102">
        <v>0</v>
      </c>
      <c r="M25" s="102">
        <v>0</v>
      </c>
      <c r="N25" s="102">
        <v>0</v>
      </c>
      <c r="O25" s="102">
        <v>0</v>
      </c>
      <c r="P25" s="102">
        <v>0</v>
      </c>
      <c r="Q25" s="102">
        <v>0</v>
      </c>
      <c r="R25" s="102">
        <v>0</v>
      </c>
      <c r="S25" s="102">
        <v>0</v>
      </c>
      <c r="T25" s="102">
        <v>0</v>
      </c>
      <c r="U25" s="102">
        <v>0</v>
      </c>
      <c r="V25" s="102">
        <v>0</v>
      </c>
      <c r="W25" s="102">
        <v>0</v>
      </c>
      <c r="X25" s="102">
        <v>0</v>
      </c>
      <c r="Y25" s="102">
        <v>0</v>
      </c>
      <c r="Z25" s="102">
        <v>0</v>
      </c>
      <c r="AA25" s="102">
        <v>0</v>
      </c>
      <c r="AB25" s="171"/>
    </row>
    <row r="26" spans="1:28" thickBot="1" x14ac:dyDescent="0.25">
      <c r="A26" s="169"/>
      <c r="B26" s="169"/>
      <c r="C26" s="98" t="s">
        <v>92</v>
      </c>
      <c r="D26" s="93" t="str">
        <f t="shared" si="9"/>
        <v>BISTRITA NASAUDIIC</v>
      </c>
      <c r="E26" s="103">
        <v>476.76029999954926</v>
      </c>
      <c r="F26" s="103">
        <v>498.16599320341771</v>
      </c>
      <c r="G26" s="103">
        <v>523.38063784720646</v>
      </c>
      <c r="H26" s="103">
        <v>547.15631911695914</v>
      </c>
      <c r="I26" s="103">
        <v>571.86666237277484</v>
      </c>
      <c r="J26" s="103">
        <v>600.150672023624</v>
      </c>
      <c r="K26" s="103">
        <v>644.59596748275681</v>
      </c>
      <c r="L26" s="103">
        <v>675.40227268345348</v>
      </c>
      <c r="M26" s="103">
        <v>707.6667952710942</v>
      </c>
      <c r="N26" s="103">
        <v>742.23097764068245</v>
      </c>
      <c r="O26" s="103">
        <v>784.30059194385524</v>
      </c>
      <c r="P26" s="103">
        <v>819.25640065824962</v>
      </c>
      <c r="Q26" s="103">
        <v>860.99506859359985</v>
      </c>
      <c r="R26" s="103">
        <v>900.51344440618698</v>
      </c>
      <c r="S26" s="103">
        <v>952.1713401684018</v>
      </c>
      <c r="T26" s="103">
        <v>1000.617354723837</v>
      </c>
      <c r="U26" s="103">
        <v>1052.7900985486763</v>
      </c>
      <c r="V26" s="103">
        <v>1108.6250970475062</v>
      </c>
      <c r="W26" s="103">
        <v>1169.1405441438501</v>
      </c>
      <c r="X26" s="103">
        <v>0</v>
      </c>
      <c r="Y26" s="103">
        <v>0</v>
      </c>
      <c r="Z26" s="103">
        <v>0</v>
      </c>
      <c r="AA26" s="103">
        <v>0</v>
      </c>
      <c r="AB26" s="172"/>
    </row>
    <row r="27" spans="1:28" thickBot="1" x14ac:dyDescent="0.25">
      <c r="A27" s="167" t="str">
        <f>Statistici!A8</f>
        <v>BOTOSANI</v>
      </c>
      <c r="B27" s="167" t="s">
        <v>102</v>
      </c>
      <c r="C27" s="93" t="s">
        <v>89</v>
      </c>
      <c r="D27" s="93" t="str">
        <f>$A$27&amp;C27</f>
        <v>BOTOSANIURBAN</v>
      </c>
      <c r="E27" s="101">
        <v>8.6999999999999993</v>
      </c>
      <c r="F27" s="101">
        <v>8.8000000000000007</v>
      </c>
      <c r="G27" s="101">
        <v>8.9</v>
      </c>
      <c r="H27" s="101">
        <v>9.1</v>
      </c>
      <c r="I27" s="101">
        <v>9.1999999999999993</v>
      </c>
      <c r="J27" s="101">
        <v>9.3000000000000007</v>
      </c>
      <c r="K27" s="101">
        <v>9.4</v>
      </c>
      <c r="L27" s="101">
        <v>9.5</v>
      </c>
      <c r="M27" s="101">
        <v>9.6</v>
      </c>
      <c r="N27" s="101">
        <v>9.8000000000000007</v>
      </c>
      <c r="O27" s="101">
        <v>10</v>
      </c>
      <c r="P27" s="101">
        <v>10.3</v>
      </c>
      <c r="Q27" s="101">
        <v>10.6</v>
      </c>
      <c r="R27" s="101">
        <v>10.7</v>
      </c>
      <c r="S27" s="101">
        <v>10.7</v>
      </c>
      <c r="T27" s="101">
        <v>10.7</v>
      </c>
      <c r="U27" s="101">
        <v>10.7</v>
      </c>
      <c r="V27" s="101">
        <v>10.7</v>
      </c>
      <c r="W27" s="101">
        <v>0</v>
      </c>
      <c r="X27" s="101">
        <v>0</v>
      </c>
      <c r="Y27" s="101">
        <v>0</v>
      </c>
      <c r="Z27" s="101">
        <v>0</v>
      </c>
      <c r="AA27" s="101">
        <v>0</v>
      </c>
      <c r="AB27" s="173"/>
    </row>
    <row r="28" spans="1:28" thickBot="1" x14ac:dyDescent="0.25">
      <c r="A28" s="168"/>
      <c r="B28" s="168"/>
      <c r="C28" s="95" t="s">
        <v>90</v>
      </c>
      <c r="D28" s="93" t="str">
        <f t="shared" ref="D28:D30" si="10">$A$27&amp;C28</f>
        <v>BOTOSANIURBAN MIC</v>
      </c>
      <c r="E28" s="102">
        <v>0</v>
      </c>
      <c r="F28" s="102">
        <v>0</v>
      </c>
      <c r="G28" s="102">
        <v>0</v>
      </c>
      <c r="H28" s="102">
        <v>0</v>
      </c>
      <c r="I28" s="102">
        <v>0</v>
      </c>
      <c r="J28" s="102">
        <v>0</v>
      </c>
      <c r="K28" s="102">
        <v>0</v>
      </c>
      <c r="L28" s="102">
        <v>0</v>
      </c>
      <c r="M28" s="102">
        <v>0</v>
      </c>
      <c r="N28" s="102">
        <v>0</v>
      </c>
      <c r="O28" s="102">
        <v>0</v>
      </c>
      <c r="P28" s="102">
        <v>0</v>
      </c>
      <c r="Q28" s="102">
        <v>0</v>
      </c>
      <c r="R28" s="102">
        <v>0</v>
      </c>
      <c r="S28" s="102">
        <v>0</v>
      </c>
      <c r="T28" s="102">
        <v>0</v>
      </c>
      <c r="U28" s="102">
        <v>0</v>
      </c>
      <c r="V28" s="102">
        <v>0</v>
      </c>
      <c r="W28" s="102">
        <v>0</v>
      </c>
      <c r="X28" s="102">
        <v>0</v>
      </c>
      <c r="Y28" s="102">
        <v>0</v>
      </c>
      <c r="Z28" s="102">
        <v>0</v>
      </c>
      <c r="AA28" s="102">
        <v>0</v>
      </c>
      <c r="AB28" s="174"/>
    </row>
    <row r="29" spans="1:28" thickBot="1" x14ac:dyDescent="0.25">
      <c r="A29" s="168"/>
      <c r="B29" s="168"/>
      <c r="C29" s="95" t="s">
        <v>91</v>
      </c>
      <c r="D29" s="93" t="str">
        <f t="shared" si="10"/>
        <v>BOTOSANIRURAL</v>
      </c>
      <c r="E29" s="102">
        <v>2.9</v>
      </c>
      <c r="F29" s="102">
        <v>3</v>
      </c>
      <c r="G29" s="102">
        <v>3.2</v>
      </c>
      <c r="H29" s="102">
        <v>3.4</v>
      </c>
      <c r="I29" s="102">
        <v>3.6</v>
      </c>
      <c r="J29" s="102">
        <v>3.7</v>
      </c>
      <c r="K29" s="102">
        <v>3.9</v>
      </c>
      <c r="L29" s="102">
        <v>4.0999999999999996</v>
      </c>
      <c r="M29" s="102">
        <v>4.4000000000000004</v>
      </c>
      <c r="N29" s="102">
        <v>4.5999999999999996</v>
      </c>
      <c r="O29" s="102">
        <v>4.7</v>
      </c>
      <c r="P29" s="102">
        <v>4.8</v>
      </c>
      <c r="Q29" s="102">
        <v>4.9000000000000004</v>
      </c>
      <c r="R29" s="102">
        <v>4.9000000000000004</v>
      </c>
      <c r="S29" s="102">
        <v>4.8</v>
      </c>
      <c r="T29" s="102">
        <v>4.8</v>
      </c>
      <c r="U29" s="102">
        <v>4.8</v>
      </c>
      <c r="V29" s="102">
        <v>4.8</v>
      </c>
      <c r="W29" s="102">
        <v>0</v>
      </c>
      <c r="X29" s="102">
        <v>0</v>
      </c>
      <c r="Y29" s="102">
        <v>0</v>
      </c>
      <c r="Z29" s="102">
        <v>0</v>
      </c>
      <c r="AA29" s="102">
        <v>0</v>
      </c>
      <c r="AB29" s="174"/>
    </row>
    <row r="30" spans="1:28" thickBot="1" x14ac:dyDescent="0.25">
      <c r="A30" s="169"/>
      <c r="B30" s="169"/>
      <c r="C30" s="98" t="s">
        <v>92</v>
      </c>
      <c r="D30" s="93" t="str">
        <f t="shared" si="10"/>
        <v>BOTOSANIIIC</v>
      </c>
      <c r="E30" s="103">
        <v>356</v>
      </c>
      <c r="F30" s="103">
        <v>356</v>
      </c>
      <c r="G30" s="103">
        <v>356</v>
      </c>
      <c r="H30" s="103">
        <v>356</v>
      </c>
      <c r="I30" s="103">
        <v>356</v>
      </c>
      <c r="J30" s="103">
        <v>356</v>
      </c>
      <c r="K30" s="103">
        <v>356</v>
      </c>
      <c r="L30" s="103">
        <v>356</v>
      </c>
      <c r="M30" s="103">
        <v>356</v>
      </c>
      <c r="N30" s="103">
        <v>356</v>
      </c>
      <c r="O30" s="103">
        <v>356</v>
      </c>
      <c r="P30" s="103">
        <v>356</v>
      </c>
      <c r="Q30" s="103">
        <v>363</v>
      </c>
      <c r="R30" s="103">
        <v>367</v>
      </c>
      <c r="S30" s="103">
        <v>369</v>
      </c>
      <c r="T30" s="103">
        <v>371</v>
      </c>
      <c r="U30" s="103">
        <v>374</v>
      </c>
      <c r="V30" s="103">
        <v>376</v>
      </c>
      <c r="W30" s="103">
        <v>0</v>
      </c>
      <c r="X30" s="103">
        <v>0</v>
      </c>
      <c r="Y30" s="103">
        <v>0</v>
      </c>
      <c r="Z30" s="103">
        <v>0</v>
      </c>
      <c r="AA30" s="103">
        <v>0</v>
      </c>
      <c r="AB30" s="175"/>
    </row>
    <row r="31" spans="1:28" thickBot="1" x14ac:dyDescent="0.25">
      <c r="A31" s="167" t="str">
        <f>Statistici!A9</f>
        <v>BRAILA</v>
      </c>
      <c r="B31" s="167" t="s">
        <v>102</v>
      </c>
      <c r="C31" s="93" t="s">
        <v>89</v>
      </c>
      <c r="D31" s="93" t="str">
        <f>$A$31&amp;C31</f>
        <v>BRAILAURBAN</v>
      </c>
      <c r="E31" s="101">
        <v>10.119999999999999</v>
      </c>
      <c r="F31" s="101">
        <v>10.53</v>
      </c>
      <c r="G31" s="101">
        <v>10.96</v>
      </c>
      <c r="H31" s="101">
        <v>11.4</v>
      </c>
      <c r="I31" s="101">
        <v>11.87</v>
      </c>
      <c r="J31" s="101">
        <v>12.34</v>
      </c>
      <c r="K31" s="101">
        <v>12.81</v>
      </c>
      <c r="L31" s="101">
        <v>13.28</v>
      </c>
      <c r="M31" s="101">
        <v>13.77</v>
      </c>
      <c r="N31" s="101">
        <v>14.28</v>
      </c>
      <c r="O31" s="101">
        <v>14.81</v>
      </c>
      <c r="P31" s="101">
        <v>15.46</v>
      </c>
      <c r="Q31" s="101">
        <v>16.14</v>
      </c>
      <c r="R31" s="101">
        <v>16.850000000000001</v>
      </c>
      <c r="S31" s="101">
        <v>17.59</v>
      </c>
      <c r="T31" s="101">
        <v>18.36</v>
      </c>
      <c r="U31" s="101">
        <v>19.170000000000002</v>
      </c>
      <c r="V31" s="101">
        <v>20.02</v>
      </c>
      <c r="W31" s="101">
        <v>20.9</v>
      </c>
      <c r="X31" s="101">
        <v>0</v>
      </c>
      <c r="Y31" s="101">
        <v>0</v>
      </c>
      <c r="Z31" s="101">
        <v>0</v>
      </c>
      <c r="AA31" s="101">
        <v>0</v>
      </c>
      <c r="AB31" s="173"/>
    </row>
    <row r="32" spans="1:28" ht="14.45" customHeight="1" thickBot="1" x14ac:dyDescent="0.25">
      <c r="A32" s="168"/>
      <c r="B32" s="168"/>
      <c r="C32" s="95" t="s">
        <v>90</v>
      </c>
      <c r="D32" s="93" t="str">
        <f t="shared" ref="D32:D34" si="11">$A$31&amp;C32</f>
        <v>BRAILAURBAN MIC</v>
      </c>
      <c r="E32" s="102">
        <v>7.87</v>
      </c>
      <c r="F32" s="102">
        <v>8.19</v>
      </c>
      <c r="G32" s="102">
        <v>8.52</v>
      </c>
      <c r="H32" s="102">
        <v>8.8699999999999992</v>
      </c>
      <c r="I32" s="102">
        <v>9.23</v>
      </c>
      <c r="J32" s="102">
        <v>9.6</v>
      </c>
      <c r="K32" s="102">
        <v>9.9600000000000009</v>
      </c>
      <c r="L32" s="102">
        <v>10.33</v>
      </c>
      <c r="M32" s="102">
        <v>10.71</v>
      </c>
      <c r="N32" s="102">
        <v>11.11</v>
      </c>
      <c r="O32" s="102">
        <v>11.52</v>
      </c>
      <c r="P32" s="102">
        <v>12.02</v>
      </c>
      <c r="Q32" s="102">
        <v>12.55</v>
      </c>
      <c r="R32" s="102">
        <v>13.1</v>
      </c>
      <c r="S32" s="102">
        <v>13.68</v>
      </c>
      <c r="T32" s="102">
        <v>14.28</v>
      </c>
      <c r="U32" s="102">
        <v>14.91</v>
      </c>
      <c r="V32" s="102">
        <v>15.57</v>
      </c>
      <c r="W32" s="102">
        <v>16.25</v>
      </c>
      <c r="X32" s="102">
        <v>0</v>
      </c>
      <c r="Y32" s="102">
        <v>0</v>
      </c>
      <c r="Z32" s="102">
        <v>0</v>
      </c>
      <c r="AA32" s="102">
        <v>0</v>
      </c>
      <c r="AB32" s="174"/>
    </row>
    <row r="33" spans="1:28" ht="14.45" customHeight="1" thickBot="1" x14ac:dyDescent="0.25">
      <c r="A33" s="168"/>
      <c r="B33" s="168"/>
      <c r="C33" s="95" t="s">
        <v>91</v>
      </c>
      <c r="D33" s="93" t="str">
        <f t="shared" si="11"/>
        <v>BRAILARURAL</v>
      </c>
      <c r="E33" s="102">
        <v>4.5</v>
      </c>
      <c r="F33" s="102">
        <v>4.68</v>
      </c>
      <c r="G33" s="102">
        <v>4.87</v>
      </c>
      <c r="H33" s="102">
        <v>5.07</v>
      </c>
      <c r="I33" s="102">
        <v>5.27</v>
      </c>
      <c r="J33" s="102">
        <v>5.49</v>
      </c>
      <c r="K33" s="102">
        <v>5.69</v>
      </c>
      <c r="L33" s="102">
        <v>5.9</v>
      </c>
      <c r="M33" s="102">
        <v>6.12</v>
      </c>
      <c r="N33" s="102">
        <v>6.35</v>
      </c>
      <c r="O33" s="102">
        <v>6.58</v>
      </c>
      <c r="P33" s="102">
        <v>6.87</v>
      </c>
      <c r="Q33" s="102">
        <v>7.17</v>
      </c>
      <c r="R33" s="102">
        <v>7.49</v>
      </c>
      <c r="S33" s="102">
        <v>7.82</v>
      </c>
      <c r="T33" s="102">
        <v>8.16</v>
      </c>
      <c r="U33" s="102">
        <v>8.52</v>
      </c>
      <c r="V33" s="102">
        <v>8.9</v>
      </c>
      <c r="W33" s="102">
        <v>9.2899999999999991</v>
      </c>
      <c r="X33" s="102">
        <v>0</v>
      </c>
      <c r="Y33" s="102">
        <v>0</v>
      </c>
      <c r="Z33" s="102">
        <v>0</v>
      </c>
      <c r="AA33" s="102">
        <v>0</v>
      </c>
      <c r="AB33" s="174"/>
    </row>
    <row r="34" spans="1:28" ht="15" customHeight="1" thickBot="1" x14ac:dyDescent="0.25">
      <c r="A34" s="169"/>
      <c r="B34" s="169"/>
      <c r="C34" s="98" t="s">
        <v>92</v>
      </c>
      <c r="D34" s="93" t="str">
        <f t="shared" si="11"/>
        <v>BRAILAIIC</v>
      </c>
      <c r="E34" s="103">
        <v>327.7</v>
      </c>
      <c r="F34" s="103">
        <v>338.4</v>
      </c>
      <c r="G34" s="103">
        <v>349.3</v>
      </c>
      <c r="H34" s="103">
        <v>360.6</v>
      </c>
      <c r="I34" s="103">
        <v>372.2</v>
      </c>
      <c r="J34" s="103">
        <v>384.2</v>
      </c>
      <c r="K34" s="103">
        <v>395.3</v>
      </c>
      <c r="L34" s="103">
        <v>406.8</v>
      </c>
      <c r="M34" s="103">
        <v>442.9</v>
      </c>
      <c r="N34" s="103">
        <v>466.4</v>
      </c>
      <c r="O34" s="103">
        <v>479.7</v>
      </c>
      <c r="P34" s="103">
        <v>515.9</v>
      </c>
      <c r="Q34" s="103">
        <v>534.29999999999995</v>
      </c>
      <c r="R34" s="103">
        <v>553.4</v>
      </c>
      <c r="S34" s="103">
        <v>573.20000000000005</v>
      </c>
      <c r="T34" s="103">
        <v>593.70000000000005</v>
      </c>
      <c r="U34" s="103">
        <v>614.9</v>
      </c>
      <c r="V34" s="103">
        <v>636.79999999999995</v>
      </c>
      <c r="W34" s="103">
        <v>659.6</v>
      </c>
      <c r="X34" s="103">
        <v>0</v>
      </c>
      <c r="Y34" s="103">
        <v>0</v>
      </c>
      <c r="Z34" s="103">
        <v>0</v>
      </c>
      <c r="AA34" s="103">
        <v>0</v>
      </c>
      <c r="AB34" s="175"/>
    </row>
    <row r="35" spans="1:28" thickBot="1" x14ac:dyDescent="0.25">
      <c r="A35" s="167" t="str">
        <f>Statistici!A10</f>
        <v>CALARASI</v>
      </c>
      <c r="B35" s="167" t="s">
        <v>102</v>
      </c>
      <c r="C35" s="93" t="s">
        <v>89</v>
      </c>
      <c r="D35" s="93" t="str">
        <f>$A$35&amp;C35</f>
        <v>CALARASIURBAN</v>
      </c>
      <c r="E35" s="101">
        <v>13.6</v>
      </c>
      <c r="F35" s="101">
        <v>13.8</v>
      </c>
      <c r="G35" s="101">
        <v>14.1</v>
      </c>
      <c r="H35" s="101">
        <v>14.4</v>
      </c>
      <c r="I35" s="101">
        <v>14.6</v>
      </c>
      <c r="J35" s="101">
        <v>14.9</v>
      </c>
      <c r="K35" s="101">
        <v>15.1</v>
      </c>
      <c r="L35" s="101">
        <v>15.4</v>
      </c>
      <c r="M35" s="101">
        <v>15.7</v>
      </c>
      <c r="N35" s="101">
        <v>15.9</v>
      </c>
      <c r="O35" s="101">
        <v>16.5</v>
      </c>
      <c r="P35" s="101">
        <v>17</v>
      </c>
      <c r="Q35" s="101">
        <v>17.600000000000001</v>
      </c>
      <c r="R35" s="101">
        <v>18</v>
      </c>
      <c r="S35" s="101">
        <v>18.3</v>
      </c>
      <c r="T35" s="101">
        <v>18.7</v>
      </c>
      <c r="U35" s="101">
        <v>19.100000000000001</v>
      </c>
      <c r="V35" s="101">
        <v>19.5</v>
      </c>
      <c r="W35" s="101">
        <v>0</v>
      </c>
      <c r="X35" s="101">
        <v>0</v>
      </c>
      <c r="Y35" s="101">
        <v>0</v>
      </c>
      <c r="Z35" s="101">
        <v>0</v>
      </c>
      <c r="AA35" s="101">
        <v>0</v>
      </c>
      <c r="AB35" s="173"/>
    </row>
    <row r="36" spans="1:28" ht="14.45" customHeight="1" thickBot="1" x14ac:dyDescent="0.25">
      <c r="A36" s="168"/>
      <c r="B36" s="168"/>
      <c r="C36" s="95" t="s">
        <v>90</v>
      </c>
      <c r="D36" s="93" t="str">
        <f t="shared" ref="D36:D38" si="12">$A$35&amp;C36</f>
        <v>CALARASIURBAN MIC</v>
      </c>
      <c r="E36" s="102">
        <v>0</v>
      </c>
      <c r="F36" s="102">
        <v>0</v>
      </c>
      <c r="G36" s="102">
        <v>0</v>
      </c>
      <c r="H36" s="102">
        <v>0</v>
      </c>
      <c r="I36" s="102">
        <v>0</v>
      </c>
      <c r="J36" s="102">
        <v>0</v>
      </c>
      <c r="K36" s="102">
        <v>0</v>
      </c>
      <c r="L36" s="102">
        <v>0</v>
      </c>
      <c r="M36" s="102">
        <v>0</v>
      </c>
      <c r="N36" s="102">
        <v>0</v>
      </c>
      <c r="O36" s="102">
        <v>0</v>
      </c>
      <c r="P36" s="102">
        <v>0</v>
      </c>
      <c r="Q36" s="102">
        <v>0</v>
      </c>
      <c r="R36" s="102">
        <v>0</v>
      </c>
      <c r="S36" s="102">
        <v>0</v>
      </c>
      <c r="T36" s="102">
        <v>0</v>
      </c>
      <c r="U36" s="102">
        <v>0</v>
      </c>
      <c r="V36" s="102">
        <v>0</v>
      </c>
      <c r="W36" s="102">
        <v>0</v>
      </c>
      <c r="X36" s="102">
        <v>0</v>
      </c>
      <c r="Y36" s="102">
        <v>0</v>
      </c>
      <c r="Z36" s="102">
        <v>0</v>
      </c>
      <c r="AA36" s="102">
        <v>0</v>
      </c>
      <c r="AB36" s="174"/>
    </row>
    <row r="37" spans="1:28" ht="14.45" customHeight="1" thickBot="1" x14ac:dyDescent="0.25">
      <c r="A37" s="168"/>
      <c r="B37" s="168"/>
      <c r="C37" s="95" t="s">
        <v>91</v>
      </c>
      <c r="D37" s="93" t="str">
        <f t="shared" si="12"/>
        <v>CALARASIRURAL</v>
      </c>
      <c r="E37" s="102">
        <v>3.7</v>
      </c>
      <c r="F37" s="102">
        <v>3.9</v>
      </c>
      <c r="G37" s="102">
        <v>4.0999999999999996</v>
      </c>
      <c r="H37" s="102">
        <v>4.4000000000000004</v>
      </c>
      <c r="I37" s="102">
        <v>4.5999999999999996</v>
      </c>
      <c r="J37" s="102">
        <v>4.9000000000000004</v>
      </c>
      <c r="K37" s="102">
        <v>5.0999999999999996</v>
      </c>
      <c r="L37" s="102">
        <v>5.4</v>
      </c>
      <c r="M37" s="102">
        <v>5.7</v>
      </c>
      <c r="N37" s="102">
        <v>6</v>
      </c>
      <c r="O37" s="102">
        <v>6.2</v>
      </c>
      <c r="P37" s="102">
        <v>6.4</v>
      </c>
      <c r="Q37" s="102">
        <v>6.5</v>
      </c>
      <c r="R37" s="102">
        <v>6.6</v>
      </c>
      <c r="S37" s="102">
        <v>6.7</v>
      </c>
      <c r="T37" s="102">
        <v>6.8</v>
      </c>
      <c r="U37" s="102">
        <v>6.9</v>
      </c>
      <c r="V37" s="102">
        <v>6.9</v>
      </c>
      <c r="W37" s="102">
        <v>0</v>
      </c>
      <c r="X37" s="102">
        <v>0</v>
      </c>
      <c r="Y37" s="102">
        <v>0</v>
      </c>
      <c r="Z37" s="102">
        <v>0</v>
      </c>
      <c r="AA37" s="102">
        <v>0</v>
      </c>
      <c r="AB37" s="174"/>
    </row>
    <row r="38" spans="1:28" ht="15" customHeight="1" thickBot="1" x14ac:dyDescent="0.25">
      <c r="A38" s="169"/>
      <c r="B38" s="169"/>
      <c r="C38" s="98" t="s">
        <v>92</v>
      </c>
      <c r="D38" s="93" t="str">
        <f t="shared" si="12"/>
        <v>CALARASIIIC</v>
      </c>
      <c r="E38" s="103">
        <v>402</v>
      </c>
      <c r="F38" s="103">
        <v>402</v>
      </c>
      <c r="G38" s="103">
        <v>402</v>
      </c>
      <c r="H38" s="103">
        <v>402</v>
      </c>
      <c r="I38" s="103">
        <v>402</v>
      </c>
      <c r="J38" s="103">
        <v>402</v>
      </c>
      <c r="K38" s="103">
        <v>402</v>
      </c>
      <c r="L38" s="103">
        <v>402</v>
      </c>
      <c r="M38" s="103">
        <v>402</v>
      </c>
      <c r="N38" s="103">
        <v>402</v>
      </c>
      <c r="O38" s="103">
        <v>402</v>
      </c>
      <c r="P38" s="103">
        <v>409</v>
      </c>
      <c r="Q38" s="103">
        <v>421</v>
      </c>
      <c r="R38" s="103">
        <v>427</v>
      </c>
      <c r="S38" s="103">
        <v>433</v>
      </c>
      <c r="T38" s="103">
        <v>440</v>
      </c>
      <c r="U38" s="103">
        <v>446</v>
      </c>
      <c r="V38" s="103">
        <v>453</v>
      </c>
      <c r="W38" s="103">
        <v>0</v>
      </c>
      <c r="X38" s="103">
        <v>0</v>
      </c>
      <c r="Y38" s="103">
        <v>0</v>
      </c>
      <c r="Z38" s="103">
        <v>0</v>
      </c>
      <c r="AA38" s="103">
        <v>0</v>
      </c>
      <c r="AB38" s="175"/>
    </row>
    <row r="39" spans="1:28" thickBot="1" x14ac:dyDescent="0.25">
      <c r="A39" s="167" t="str">
        <f>Statistici!A11</f>
        <v>CARAS SEVERIN</v>
      </c>
      <c r="B39" s="167" t="s">
        <v>101</v>
      </c>
      <c r="C39" s="93" t="s">
        <v>89</v>
      </c>
      <c r="D39" s="93" t="str">
        <f>$A$39&amp;C39</f>
        <v>CARAS SEVERINURBAN</v>
      </c>
      <c r="E39" s="101">
        <v>13.43</v>
      </c>
      <c r="F39" s="101">
        <v>14.32</v>
      </c>
      <c r="G39" s="101">
        <v>15.18</v>
      </c>
      <c r="H39" s="101">
        <v>16.100000000000001</v>
      </c>
      <c r="I39" s="101">
        <v>17.07</v>
      </c>
      <c r="J39" s="101">
        <v>18.11</v>
      </c>
      <c r="K39" s="101">
        <v>19.2</v>
      </c>
      <c r="L39" s="101">
        <v>20.36</v>
      </c>
      <c r="M39" s="101">
        <v>21.51</v>
      </c>
      <c r="N39" s="101">
        <v>22.09</v>
      </c>
      <c r="O39" s="101">
        <v>22.7</v>
      </c>
      <c r="P39" s="101">
        <v>23.32</v>
      </c>
      <c r="Q39" s="101">
        <v>23.97</v>
      </c>
      <c r="R39" s="101">
        <v>24.63</v>
      </c>
      <c r="S39" s="101">
        <v>25.3</v>
      </c>
      <c r="T39" s="101">
        <v>0</v>
      </c>
      <c r="U39" s="101">
        <v>0</v>
      </c>
      <c r="V39" s="101">
        <v>0</v>
      </c>
      <c r="W39" s="101">
        <v>0</v>
      </c>
      <c r="X39" s="101">
        <v>0</v>
      </c>
      <c r="Y39" s="101">
        <v>0</v>
      </c>
      <c r="Z39" s="101">
        <v>0</v>
      </c>
      <c r="AA39" s="101">
        <v>0</v>
      </c>
      <c r="AB39" s="173"/>
    </row>
    <row r="40" spans="1:28" ht="14.45" customHeight="1" thickBot="1" x14ac:dyDescent="0.25">
      <c r="A40" s="168"/>
      <c r="B40" s="168"/>
      <c r="C40" s="95" t="s">
        <v>90</v>
      </c>
      <c r="D40" s="93" t="str">
        <f t="shared" ref="D40:D42" si="13">$A$39&amp;C40</f>
        <v>CARAS SEVERINURBAN MIC</v>
      </c>
      <c r="E40" s="102">
        <v>0</v>
      </c>
      <c r="F40" s="102">
        <v>0</v>
      </c>
      <c r="G40" s="102">
        <v>0</v>
      </c>
      <c r="H40" s="102">
        <v>0</v>
      </c>
      <c r="I40" s="102">
        <v>0</v>
      </c>
      <c r="J40" s="102">
        <v>0</v>
      </c>
      <c r="K40" s="102">
        <v>0</v>
      </c>
      <c r="L40" s="102">
        <v>0</v>
      </c>
      <c r="M40" s="102">
        <v>0</v>
      </c>
      <c r="N40" s="102">
        <v>0</v>
      </c>
      <c r="O40" s="102">
        <v>0</v>
      </c>
      <c r="P40" s="102">
        <v>0</v>
      </c>
      <c r="Q40" s="102">
        <v>0</v>
      </c>
      <c r="R40" s="102">
        <v>0</v>
      </c>
      <c r="S40" s="102">
        <v>0</v>
      </c>
      <c r="T40" s="102">
        <v>0</v>
      </c>
      <c r="U40" s="102">
        <v>0</v>
      </c>
      <c r="V40" s="102">
        <v>0</v>
      </c>
      <c r="W40" s="102">
        <v>0</v>
      </c>
      <c r="X40" s="102">
        <v>0</v>
      </c>
      <c r="Y40" s="102">
        <v>0</v>
      </c>
      <c r="Z40" s="102">
        <v>0</v>
      </c>
      <c r="AA40" s="102">
        <v>0</v>
      </c>
      <c r="AB40" s="174"/>
    </row>
    <row r="41" spans="1:28" ht="14.45" customHeight="1" thickBot="1" x14ac:dyDescent="0.25">
      <c r="A41" s="168"/>
      <c r="B41" s="168"/>
      <c r="C41" s="95" t="s">
        <v>91</v>
      </c>
      <c r="D41" s="93" t="str">
        <f t="shared" si="13"/>
        <v>CARAS SEVERINRURAL</v>
      </c>
      <c r="E41" s="102">
        <v>5.65</v>
      </c>
      <c r="F41" s="102">
        <v>6.02</v>
      </c>
      <c r="G41" s="102">
        <v>6.38</v>
      </c>
      <c r="H41" s="102">
        <v>6.77</v>
      </c>
      <c r="I41" s="102">
        <v>7.18</v>
      </c>
      <c r="J41" s="102">
        <v>7.61</v>
      </c>
      <c r="K41" s="102">
        <v>8.07</v>
      </c>
      <c r="L41" s="102">
        <v>8.56</v>
      </c>
      <c r="M41" s="102">
        <v>9.0399999999999991</v>
      </c>
      <c r="N41" s="102">
        <v>9.2799999999999994</v>
      </c>
      <c r="O41" s="102">
        <v>9.5399999999999991</v>
      </c>
      <c r="P41" s="102">
        <v>9.8000000000000007</v>
      </c>
      <c r="Q41" s="102">
        <v>10.07</v>
      </c>
      <c r="R41" s="102">
        <v>10.35</v>
      </c>
      <c r="S41" s="102">
        <v>10.63</v>
      </c>
      <c r="T41" s="102">
        <v>0</v>
      </c>
      <c r="U41" s="102">
        <v>0</v>
      </c>
      <c r="V41" s="102">
        <v>0</v>
      </c>
      <c r="W41" s="102">
        <v>0</v>
      </c>
      <c r="X41" s="102">
        <v>0</v>
      </c>
      <c r="Y41" s="102">
        <v>0</v>
      </c>
      <c r="Z41" s="102">
        <v>0</v>
      </c>
      <c r="AA41" s="102">
        <v>0</v>
      </c>
      <c r="AB41" s="174"/>
    </row>
    <row r="42" spans="1:28" ht="12" customHeight="1" thickBot="1" x14ac:dyDescent="0.25">
      <c r="A42" s="169"/>
      <c r="B42" s="169"/>
      <c r="C42" s="98" t="s">
        <v>92</v>
      </c>
      <c r="D42" s="127" t="str">
        <f t="shared" si="13"/>
        <v>CARAS SEVERINIIC</v>
      </c>
      <c r="E42" s="103">
        <v>336.86</v>
      </c>
      <c r="F42" s="103">
        <v>336.86</v>
      </c>
      <c r="G42" s="103">
        <v>336.86</v>
      </c>
      <c r="H42" s="103">
        <v>336.86</v>
      </c>
      <c r="I42" s="103">
        <v>336.86</v>
      </c>
      <c r="J42" s="103">
        <v>336.86</v>
      </c>
      <c r="K42" s="103">
        <v>336.86</v>
      </c>
      <c r="L42" s="103">
        <v>336.86</v>
      </c>
      <c r="M42" s="103">
        <v>336.86</v>
      </c>
      <c r="N42" s="103">
        <v>336.86</v>
      </c>
      <c r="O42" s="103">
        <v>336.86</v>
      </c>
      <c r="P42" s="103">
        <v>336.86</v>
      </c>
      <c r="Q42" s="103">
        <v>336.86</v>
      </c>
      <c r="R42" s="103">
        <v>336.86</v>
      </c>
      <c r="S42" s="103">
        <v>336.86</v>
      </c>
      <c r="T42" s="103">
        <v>336.86</v>
      </c>
      <c r="U42" s="103">
        <v>336.86</v>
      </c>
      <c r="V42" s="103">
        <v>336.86</v>
      </c>
      <c r="W42" s="103">
        <v>336.86</v>
      </c>
      <c r="X42" s="103">
        <v>336.86</v>
      </c>
      <c r="Y42" s="103">
        <v>336.86</v>
      </c>
      <c r="Z42" s="103">
        <v>336.86</v>
      </c>
      <c r="AA42" s="103">
        <v>336.86</v>
      </c>
      <c r="AB42" s="175"/>
    </row>
    <row r="43" spans="1:28" ht="12" customHeight="1" thickBot="1" x14ac:dyDescent="0.25">
      <c r="A43" s="167" t="str">
        <f>Statistici!A12</f>
        <v>CLUJ</v>
      </c>
      <c r="B43" s="167" t="s">
        <v>102</v>
      </c>
      <c r="C43" s="93" t="s">
        <v>89</v>
      </c>
      <c r="D43" s="127" t="str">
        <f>$A$43&amp;C43</f>
        <v>CLUJURBAN</v>
      </c>
      <c r="E43" s="104">
        <v>10.252997399903418</v>
      </c>
      <c r="F43" s="104">
        <v>10.663672544881983</v>
      </c>
      <c r="G43" s="104">
        <v>11.091475473519798</v>
      </c>
      <c r="H43" s="104">
        <v>11.536436997826634</v>
      </c>
      <c r="I43" s="104">
        <v>11.999372410878305</v>
      </c>
      <c r="J43" s="104">
        <v>12.47293760923078</v>
      </c>
      <c r="K43" s="104">
        <v>12.936380017920898</v>
      </c>
      <c r="L43" s="104">
        <v>13.439251971893841</v>
      </c>
      <c r="M43" s="104">
        <v>13.961822920427032</v>
      </c>
      <c r="N43" s="104">
        <v>14.239148270046725</v>
      </c>
      <c r="O43" s="104">
        <v>14.351704265397903</v>
      </c>
      <c r="P43" s="104">
        <v>14.468600384837165</v>
      </c>
      <c r="Q43" s="104">
        <v>14.58573076503683</v>
      </c>
      <c r="R43" s="101">
        <v>0</v>
      </c>
      <c r="S43" s="101">
        <v>0</v>
      </c>
      <c r="T43" s="101">
        <v>0</v>
      </c>
      <c r="U43" s="101">
        <v>0</v>
      </c>
      <c r="V43" s="101">
        <v>0</v>
      </c>
      <c r="W43" s="101">
        <v>0</v>
      </c>
      <c r="X43" s="101">
        <v>0</v>
      </c>
      <c r="Y43" s="101">
        <v>0</v>
      </c>
      <c r="Z43" s="101">
        <v>0</v>
      </c>
      <c r="AA43" s="101">
        <v>0</v>
      </c>
      <c r="AB43" s="170" t="s">
        <v>94</v>
      </c>
    </row>
    <row r="44" spans="1:28" ht="12" customHeight="1" thickBot="1" x14ac:dyDescent="0.25">
      <c r="A44" s="168"/>
      <c r="B44" s="168"/>
      <c r="C44" s="95" t="s">
        <v>90</v>
      </c>
      <c r="D44" s="127" t="str">
        <f t="shared" ref="D44:D46" si="14">$A$43&amp;C44</f>
        <v>CLUJURBAN MIC</v>
      </c>
      <c r="E44" s="102">
        <v>0</v>
      </c>
      <c r="F44" s="102">
        <v>0</v>
      </c>
      <c r="G44" s="102">
        <v>0</v>
      </c>
      <c r="H44" s="102">
        <v>0</v>
      </c>
      <c r="I44" s="102">
        <v>0</v>
      </c>
      <c r="J44" s="102">
        <v>0</v>
      </c>
      <c r="K44" s="102">
        <v>0</v>
      </c>
      <c r="L44" s="102">
        <v>0</v>
      </c>
      <c r="M44" s="102">
        <v>0</v>
      </c>
      <c r="N44" s="102">
        <v>0</v>
      </c>
      <c r="O44" s="102">
        <v>0</v>
      </c>
      <c r="P44" s="102">
        <v>0</v>
      </c>
      <c r="Q44" s="102">
        <v>0</v>
      </c>
      <c r="R44" s="102">
        <v>0</v>
      </c>
      <c r="S44" s="102">
        <v>0</v>
      </c>
      <c r="T44" s="102">
        <v>0</v>
      </c>
      <c r="U44" s="102">
        <v>0</v>
      </c>
      <c r="V44" s="102">
        <v>0</v>
      </c>
      <c r="W44" s="102">
        <v>0</v>
      </c>
      <c r="X44" s="102">
        <v>0</v>
      </c>
      <c r="Y44" s="102">
        <v>0</v>
      </c>
      <c r="Z44" s="102">
        <v>0</v>
      </c>
      <c r="AA44" s="102">
        <v>0</v>
      </c>
      <c r="AB44" s="171"/>
    </row>
    <row r="45" spans="1:28" ht="12" customHeight="1" thickBot="1" x14ac:dyDescent="0.25">
      <c r="A45" s="168"/>
      <c r="B45" s="168"/>
      <c r="C45" s="95" t="s">
        <v>91</v>
      </c>
      <c r="D45" s="127" t="str">
        <f t="shared" si="14"/>
        <v>CLUJRURAL</v>
      </c>
      <c r="E45" s="104">
        <v>3.4231052361810419</v>
      </c>
      <c r="F45" s="104">
        <v>3.5584384828692146</v>
      </c>
      <c r="G45" s="104">
        <v>3.6988274928699703</v>
      </c>
      <c r="H45" s="104">
        <v>3.8447383405386262</v>
      </c>
      <c r="I45" s="104">
        <v>3.9965785289331546</v>
      </c>
      <c r="J45" s="104">
        <v>4.1515990026260186</v>
      </c>
      <c r="K45" s="104">
        <v>4.3288498685947046</v>
      </c>
      <c r="L45" s="104">
        <v>4.5722448596263536</v>
      </c>
      <c r="M45" s="104">
        <v>4.7741307384806593</v>
      </c>
      <c r="N45" s="104">
        <v>4.8931987564015849</v>
      </c>
      <c r="O45" s="104">
        <v>4.9559739675705456</v>
      </c>
      <c r="P45" s="104">
        <v>4.9961366715865987</v>
      </c>
      <c r="Q45" s="104">
        <v>5.036207195843704</v>
      </c>
      <c r="R45" s="102">
        <v>0</v>
      </c>
      <c r="S45" s="102">
        <v>0</v>
      </c>
      <c r="T45" s="102">
        <v>0</v>
      </c>
      <c r="U45" s="102">
        <v>0</v>
      </c>
      <c r="V45" s="102">
        <v>0</v>
      </c>
      <c r="W45" s="102">
        <v>0</v>
      </c>
      <c r="X45" s="102">
        <v>0</v>
      </c>
      <c r="Y45" s="102">
        <v>0</v>
      </c>
      <c r="Z45" s="102">
        <v>0</v>
      </c>
      <c r="AA45" s="102">
        <v>0</v>
      </c>
      <c r="AB45" s="171"/>
    </row>
    <row r="46" spans="1:28" ht="12" customHeight="1" thickBot="1" x14ac:dyDescent="0.25">
      <c r="A46" s="169"/>
      <c r="B46" s="169"/>
      <c r="C46" s="98" t="s">
        <v>92</v>
      </c>
      <c r="D46" s="127" t="str">
        <f t="shared" si="14"/>
        <v>CLUJIIC</v>
      </c>
      <c r="E46" s="103">
        <v>333.86</v>
      </c>
      <c r="F46" s="103">
        <v>333.86</v>
      </c>
      <c r="G46" s="103">
        <v>333.86</v>
      </c>
      <c r="H46" s="103">
        <v>333.86</v>
      </c>
      <c r="I46" s="103">
        <v>333.86</v>
      </c>
      <c r="J46" s="103">
        <v>333.86</v>
      </c>
      <c r="K46" s="103">
        <v>333.86</v>
      </c>
      <c r="L46" s="103">
        <v>333.86</v>
      </c>
      <c r="M46" s="103">
        <v>333.86</v>
      </c>
      <c r="N46" s="103">
        <v>333.86</v>
      </c>
      <c r="O46" s="103">
        <v>333.86</v>
      </c>
      <c r="P46" s="103">
        <v>333.86</v>
      </c>
      <c r="Q46" s="103">
        <v>333.86</v>
      </c>
      <c r="R46" s="103">
        <v>0</v>
      </c>
      <c r="S46" s="103">
        <v>0</v>
      </c>
      <c r="T46" s="103">
        <v>0</v>
      </c>
      <c r="U46" s="103">
        <v>0</v>
      </c>
      <c r="V46" s="103">
        <v>0</v>
      </c>
      <c r="W46" s="103">
        <v>0</v>
      </c>
      <c r="X46" s="103">
        <v>0</v>
      </c>
      <c r="Y46" s="103">
        <v>0</v>
      </c>
      <c r="Z46" s="103">
        <v>0</v>
      </c>
      <c r="AA46" s="103">
        <v>0</v>
      </c>
      <c r="AB46" s="172"/>
    </row>
    <row r="47" spans="1:28" thickBot="1" x14ac:dyDescent="0.25">
      <c r="A47" s="167" t="str">
        <f>Statistici!A13</f>
        <v>CONSTANTA</v>
      </c>
      <c r="B47" s="167" t="s">
        <v>102</v>
      </c>
      <c r="C47" s="93" t="s">
        <v>89</v>
      </c>
      <c r="D47" s="93" t="str">
        <f>$A$47&amp;C47</f>
        <v>CONSTANTAURBAN</v>
      </c>
      <c r="E47" s="101">
        <v>7.86</v>
      </c>
      <c r="F47" s="101">
        <v>8.1999999999999993</v>
      </c>
      <c r="G47" s="101">
        <v>8.5500000000000007</v>
      </c>
      <c r="H47" s="101">
        <v>8.92</v>
      </c>
      <c r="I47" s="101">
        <v>9.31</v>
      </c>
      <c r="J47" s="101">
        <v>9.7100000000000009</v>
      </c>
      <c r="K47" s="101">
        <v>10.14</v>
      </c>
      <c r="L47" s="101">
        <v>10.58</v>
      </c>
      <c r="M47" s="101">
        <v>11.05</v>
      </c>
      <c r="N47" s="101">
        <v>11.53</v>
      </c>
      <c r="O47" s="101">
        <v>11.76</v>
      </c>
      <c r="P47" s="101">
        <v>11.76</v>
      </c>
      <c r="Q47" s="101">
        <v>11.76</v>
      </c>
      <c r="R47" s="101">
        <v>11.76</v>
      </c>
      <c r="S47" s="101">
        <v>11.76</v>
      </c>
      <c r="T47" s="101">
        <v>11.76</v>
      </c>
      <c r="U47" s="101">
        <v>11.76</v>
      </c>
      <c r="V47" s="101">
        <v>11.76</v>
      </c>
      <c r="W47" s="101">
        <v>11.76</v>
      </c>
      <c r="X47" s="101">
        <v>11.76</v>
      </c>
      <c r="Y47" s="101">
        <v>11.76</v>
      </c>
      <c r="Z47" s="101">
        <v>0</v>
      </c>
      <c r="AA47" s="101">
        <v>0</v>
      </c>
      <c r="AB47" s="173"/>
    </row>
    <row r="48" spans="1:28" ht="14.45" customHeight="1" thickBot="1" x14ac:dyDescent="0.25">
      <c r="A48" s="168"/>
      <c r="B48" s="168"/>
      <c r="C48" s="95" t="s">
        <v>90</v>
      </c>
      <c r="D48" s="93" t="str">
        <f t="shared" ref="D48:D50" si="15">$A$47&amp;C48</f>
        <v>CONSTANTAURBAN MIC</v>
      </c>
      <c r="E48" s="102">
        <v>0</v>
      </c>
      <c r="F48" s="102">
        <v>0</v>
      </c>
      <c r="G48" s="102">
        <v>0</v>
      </c>
      <c r="H48" s="102">
        <v>0</v>
      </c>
      <c r="I48" s="102">
        <v>0</v>
      </c>
      <c r="J48" s="102">
        <v>0</v>
      </c>
      <c r="K48" s="102">
        <v>0</v>
      </c>
      <c r="L48" s="102">
        <v>0</v>
      </c>
      <c r="M48" s="102">
        <v>0</v>
      </c>
      <c r="N48" s="102">
        <v>0</v>
      </c>
      <c r="O48" s="102">
        <v>0</v>
      </c>
      <c r="P48" s="102">
        <v>0</v>
      </c>
      <c r="Q48" s="102">
        <v>0</v>
      </c>
      <c r="R48" s="102">
        <v>0</v>
      </c>
      <c r="S48" s="102">
        <v>0</v>
      </c>
      <c r="T48" s="102">
        <v>0</v>
      </c>
      <c r="U48" s="102">
        <v>0</v>
      </c>
      <c r="V48" s="102">
        <v>0</v>
      </c>
      <c r="W48" s="102">
        <v>0</v>
      </c>
      <c r="X48" s="102">
        <v>0</v>
      </c>
      <c r="Y48" s="102">
        <v>0</v>
      </c>
      <c r="Z48" s="102">
        <v>0</v>
      </c>
      <c r="AA48" s="102">
        <v>0</v>
      </c>
      <c r="AB48" s="174"/>
    </row>
    <row r="49" spans="1:28" ht="14.45" customHeight="1" thickBot="1" x14ac:dyDescent="0.25">
      <c r="A49" s="168"/>
      <c r="B49" s="168"/>
      <c r="C49" s="95" t="s">
        <v>91</v>
      </c>
      <c r="D49" s="93" t="str">
        <f t="shared" si="15"/>
        <v>CONSTANTARURAL</v>
      </c>
      <c r="E49" s="102">
        <v>3.49</v>
      </c>
      <c r="F49" s="102">
        <v>3.64</v>
      </c>
      <c r="G49" s="102">
        <v>3.8</v>
      </c>
      <c r="H49" s="102">
        <v>3.97</v>
      </c>
      <c r="I49" s="102">
        <v>4.1399999999999997</v>
      </c>
      <c r="J49" s="102">
        <v>4.32</v>
      </c>
      <c r="K49" s="102">
        <v>4.51</v>
      </c>
      <c r="L49" s="102">
        <v>4.7</v>
      </c>
      <c r="M49" s="102">
        <v>4.91</v>
      </c>
      <c r="N49" s="102">
        <v>5.13</v>
      </c>
      <c r="O49" s="102">
        <v>5.23</v>
      </c>
      <c r="P49" s="102">
        <v>5.23</v>
      </c>
      <c r="Q49" s="102">
        <v>5.23</v>
      </c>
      <c r="R49" s="102">
        <v>5.23</v>
      </c>
      <c r="S49" s="102">
        <v>5.23</v>
      </c>
      <c r="T49" s="102">
        <v>5.23</v>
      </c>
      <c r="U49" s="102">
        <v>5.23</v>
      </c>
      <c r="V49" s="102">
        <v>5.23</v>
      </c>
      <c r="W49" s="102">
        <v>5.23</v>
      </c>
      <c r="X49" s="102">
        <v>5.23</v>
      </c>
      <c r="Y49" s="102">
        <v>5.23</v>
      </c>
      <c r="Z49" s="102">
        <v>0</v>
      </c>
      <c r="AA49" s="102">
        <v>0</v>
      </c>
      <c r="AB49" s="174"/>
    </row>
    <row r="50" spans="1:28" ht="15" customHeight="1" thickBot="1" x14ac:dyDescent="0.25">
      <c r="A50" s="169"/>
      <c r="B50" s="169"/>
      <c r="C50" s="98" t="s">
        <v>92</v>
      </c>
      <c r="D50" s="93" t="str">
        <f t="shared" si="15"/>
        <v>CONSTANTAIIC</v>
      </c>
      <c r="E50" s="103">
        <v>315</v>
      </c>
      <c r="F50" s="103">
        <v>315</v>
      </c>
      <c r="G50" s="103">
        <v>315</v>
      </c>
      <c r="H50" s="103">
        <v>315</v>
      </c>
      <c r="I50" s="103">
        <v>315</v>
      </c>
      <c r="J50" s="103">
        <v>315</v>
      </c>
      <c r="K50" s="103">
        <v>315</v>
      </c>
      <c r="L50" s="103">
        <v>315</v>
      </c>
      <c r="M50" s="103">
        <v>315</v>
      </c>
      <c r="N50" s="103">
        <v>315</v>
      </c>
      <c r="O50" s="103">
        <v>315</v>
      </c>
      <c r="P50" s="103">
        <v>315</v>
      </c>
      <c r="Q50" s="103">
        <v>315</v>
      </c>
      <c r="R50" s="103">
        <v>315</v>
      </c>
      <c r="S50" s="103">
        <v>315</v>
      </c>
      <c r="T50" s="103">
        <v>315</v>
      </c>
      <c r="U50" s="103">
        <v>315</v>
      </c>
      <c r="V50" s="103">
        <v>315</v>
      </c>
      <c r="W50" s="103">
        <v>315</v>
      </c>
      <c r="X50" s="103">
        <v>315</v>
      </c>
      <c r="Y50" s="103">
        <v>315</v>
      </c>
      <c r="Z50" s="102">
        <v>0</v>
      </c>
      <c r="AA50" s="102">
        <v>0</v>
      </c>
      <c r="AB50" s="175"/>
    </row>
    <row r="51" spans="1:28" thickBot="1" x14ac:dyDescent="0.25">
      <c r="A51" s="167" t="str">
        <f>Statistici!A14</f>
        <v>COVASNA</v>
      </c>
      <c r="B51" s="167" t="s">
        <v>101</v>
      </c>
      <c r="C51" s="93" t="s">
        <v>89</v>
      </c>
      <c r="D51" s="93" t="str">
        <f>$A$51&amp;C51</f>
        <v>COVASNAURBAN</v>
      </c>
      <c r="E51" s="101">
        <v>10.605307114216803</v>
      </c>
      <c r="F51" s="101">
        <v>11.478212452099685</v>
      </c>
      <c r="G51" s="101">
        <v>12.340440801975546</v>
      </c>
      <c r="H51" s="101">
        <v>13.320349816579949</v>
      </c>
      <c r="I51" s="101">
        <v>14.328700852642916</v>
      </c>
      <c r="J51" s="101">
        <v>15.38906836744985</v>
      </c>
      <c r="K51" s="101">
        <v>16.663325207826148</v>
      </c>
      <c r="L51" s="101">
        <v>17.924220193039819</v>
      </c>
      <c r="M51" s="101">
        <v>19.194171779812063</v>
      </c>
      <c r="N51" s="101">
        <v>20.623119045271572</v>
      </c>
      <c r="O51" s="101">
        <v>22.16948538638659</v>
      </c>
      <c r="P51" s="101">
        <v>23.866917153020161</v>
      </c>
      <c r="Q51" s="101">
        <v>25.843901908736314</v>
      </c>
      <c r="R51" s="101">
        <v>27.781933053989793</v>
      </c>
      <c r="S51" s="101">
        <v>29.834719770086959</v>
      </c>
      <c r="T51" s="101">
        <v>32.300288248688567</v>
      </c>
      <c r="U51" s="101">
        <v>34.682651546352041</v>
      </c>
      <c r="V51" s="101">
        <v>37.172548899035803</v>
      </c>
      <c r="W51" s="101">
        <v>40.199225226225948</v>
      </c>
      <c r="X51" s="101">
        <v>43.221634452756817</v>
      </c>
      <c r="Y51" s="101">
        <v>0</v>
      </c>
      <c r="Z51" s="101">
        <v>0</v>
      </c>
      <c r="AA51" s="101">
        <v>0</v>
      </c>
      <c r="AB51" s="173"/>
    </row>
    <row r="52" spans="1:28" ht="14.45" customHeight="1" thickBot="1" x14ac:dyDescent="0.25">
      <c r="A52" s="168"/>
      <c r="B52" s="168"/>
      <c r="C52" s="95" t="s">
        <v>90</v>
      </c>
      <c r="D52" s="93" t="str">
        <f t="shared" ref="D52:D54" si="16">$A$51&amp;C52</f>
        <v>COVASNAURBAN MIC</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c r="X52" s="102">
        <v>0</v>
      </c>
      <c r="Y52" s="102">
        <v>0</v>
      </c>
      <c r="Z52" s="102">
        <v>0</v>
      </c>
      <c r="AA52" s="102">
        <v>0</v>
      </c>
      <c r="AB52" s="174"/>
    </row>
    <row r="53" spans="1:28" ht="14.45" customHeight="1" thickBot="1" x14ac:dyDescent="0.25">
      <c r="A53" s="168"/>
      <c r="B53" s="168"/>
      <c r="C53" s="95" t="s">
        <v>91</v>
      </c>
      <c r="D53" s="93" t="str">
        <f t="shared" si="16"/>
        <v>COVASNARURAL</v>
      </c>
      <c r="E53" s="104">
        <v>4.9021292848006466</v>
      </c>
      <c r="F53" s="104">
        <v>5.2677061566109717</v>
      </c>
      <c r="G53" s="104">
        <v>5.6741355051527007</v>
      </c>
      <c r="H53" s="104">
        <v>6.1075658770491028</v>
      </c>
      <c r="I53" s="104">
        <v>6.5761224542309238</v>
      </c>
      <c r="J53" s="104">
        <v>7.0702542976276286</v>
      </c>
      <c r="K53" s="104">
        <v>7.5646627775377571</v>
      </c>
      <c r="L53" s="104">
        <v>8.1511108989875805</v>
      </c>
      <c r="M53" s="104">
        <v>8.7631048371708165</v>
      </c>
      <c r="N53" s="104">
        <v>9.442960361280706</v>
      </c>
      <c r="O53" s="104">
        <v>10.120043016785177</v>
      </c>
      <c r="P53" s="104">
        <v>10.875791125066627</v>
      </c>
      <c r="Q53" s="104">
        <v>11.704863365904387</v>
      </c>
      <c r="R53" s="104">
        <v>12.612456420816091</v>
      </c>
      <c r="S53" s="104">
        <v>13.59232646186951</v>
      </c>
      <c r="T53" s="104">
        <v>14.726158924876334</v>
      </c>
      <c r="U53" s="104">
        <v>15.881953737746947</v>
      </c>
      <c r="V53" s="104">
        <v>17.092208859925183</v>
      </c>
      <c r="W53" s="104">
        <v>18.395740646096037</v>
      </c>
      <c r="X53" s="104">
        <v>19.777153829783668</v>
      </c>
      <c r="Y53" s="102">
        <v>0</v>
      </c>
      <c r="Z53" s="102">
        <v>0</v>
      </c>
      <c r="AA53" s="102">
        <v>0</v>
      </c>
      <c r="AB53" s="174"/>
    </row>
    <row r="54" spans="1:28" ht="15" customHeight="1" thickBot="1" x14ac:dyDescent="0.25">
      <c r="A54" s="169"/>
      <c r="B54" s="169"/>
      <c r="C54" s="98" t="s">
        <v>92</v>
      </c>
      <c r="D54" s="93" t="str">
        <f t="shared" si="16"/>
        <v>COVASNAIIC</v>
      </c>
      <c r="E54" s="103">
        <v>334.32941236731489</v>
      </c>
      <c r="F54" s="103">
        <v>357.56569750171002</v>
      </c>
      <c r="G54" s="103">
        <v>381.78218561531122</v>
      </c>
      <c r="H54" s="103">
        <v>408.20517330601484</v>
      </c>
      <c r="I54" s="103">
        <v>435.85902144885608</v>
      </c>
      <c r="J54" s="103">
        <v>464.68158083102128</v>
      </c>
      <c r="K54" s="103">
        <v>495.89065671457661</v>
      </c>
      <c r="L54" s="103">
        <v>529.69412218090213</v>
      </c>
      <c r="M54" s="103">
        <v>563.95983799416706</v>
      </c>
      <c r="N54" s="103">
        <v>602.11904229083109</v>
      </c>
      <c r="O54" s="103">
        <v>641.05861689915332</v>
      </c>
      <c r="P54" s="103">
        <v>684.01427107814641</v>
      </c>
      <c r="Q54" s="103">
        <v>732.328865431493</v>
      </c>
      <c r="R54" s="103">
        <v>782.03660792818869</v>
      </c>
      <c r="S54" s="103">
        <v>834.8046318580715</v>
      </c>
      <c r="T54" s="103">
        <v>896.99595965481149</v>
      </c>
      <c r="U54" s="103">
        <v>957.86905066881354</v>
      </c>
      <c r="V54" s="103">
        <v>1020.8455642469812</v>
      </c>
      <c r="W54" s="103">
        <v>1092.3135683866533</v>
      </c>
      <c r="X54" s="103">
        <v>1124.5391592955029</v>
      </c>
      <c r="Y54" s="103">
        <v>0</v>
      </c>
      <c r="Z54" s="103">
        <v>0</v>
      </c>
      <c r="AA54" s="103">
        <v>0</v>
      </c>
      <c r="AB54" s="175"/>
    </row>
    <row r="55" spans="1:28" thickBot="1" x14ac:dyDescent="0.25">
      <c r="A55" s="167" t="str">
        <f>Statistici!A15</f>
        <v>DOLJ</v>
      </c>
      <c r="B55" s="167" t="s">
        <v>102</v>
      </c>
      <c r="C55" s="93" t="s">
        <v>89</v>
      </c>
      <c r="D55" s="93" t="str">
        <f>$A$55&amp;C55</f>
        <v>DOLJURBAN</v>
      </c>
      <c r="E55" s="101">
        <v>7.96</v>
      </c>
      <c r="F55" s="101">
        <v>8.23</v>
      </c>
      <c r="G55" s="101">
        <v>8.51</v>
      </c>
      <c r="H55" s="101">
        <v>8.77</v>
      </c>
      <c r="I55" s="101">
        <v>9.0399999999999991</v>
      </c>
      <c r="J55" s="101">
        <v>9.31</v>
      </c>
      <c r="K55" s="101">
        <v>9.65</v>
      </c>
      <c r="L55" s="101">
        <v>9.93</v>
      </c>
      <c r="M55" s="101">
        <v>10.220000000000001</v>
      </c>
      <c r="N55" s="101">
        <v>10.52</v>
      </c>
      <c r="O55" s="101">
        <v>10.82</v>
      </c>
      <c r="P55" s="101">
        <v>11.14</v>
      </c>
      <c r="Q55" s="101">
        <v>11.46</v>
      </c>
      <c r="R55" s="101">
        <v>11.79</v>
      </c>
      <c r="S55" s="101">
        <v>12.14</v>
      </c>
      <c r="T55" s="101">
        <v>12.49</v>
      </c>
      <c r="U55" s="101">
        <v>12.85</v>
      </c>
      <c r="V55" s="101">
        <v>12.94</v>
      </c>
      <c r="W55" s="101">
        <v>12.94</v>
      </c>
      <c r="X55" s="101">
        <v>12.94</v>
      </c>
      <c r="Y55" s="101">
        <v>12.94</v>
      </c>
      <c r="Z55" s="101">
        <v>12.94</v>
      </c>
      <c r="AA55" s="101">
        <v>12.94</v>
      </c>
      <c r="AB55" s="173"/>
    </row>
    <row r="56" spans="1:28" ht="14.45" customHeight="1" thickBot="1" x14ac:dyDescent="0.25">
      <c r="A56" s="168"/>
      <c r="B56" s="168"/>
      <c r="C56" s="95" t="s">
        <v>90</v>
      </c>
      <c r="D56" s="93" t="str">
        <f t="shared" ref="D56:D58" si="17">$A$55&amp;C56</f>
        <v>DOLJURBAN MIC</v>
      </c>
      <c r="E56" s="102">
        <v>0</v>
      </c>
      <c r="F56" s="102">
        <v>0</v>
      </c>
      <c r="G56" s="102">
        <v>0</v>
      </c>
      <c r="H56" s="102">
        <v>0</v>
      </c>
      <c r="I56" s="102">
        <v>0</v>
      </c>
      <c r="J56" s="102">
        <v>0</v>
      </c>
      <c r="K56" s="102">
        <v>0</v>
      </c>
      <c r="L56" s="102">
        <v>0</v>
      </c>
      <c r="M56" s="102">
        <v>0</v>
      </c>
      <c r="N56" s="102">
        <v>0</v>
      </c>
      <c r="O56" s="102">
        <v>0</v>
      </c>
      <c r="P56" s="102">
        <v>0</v>
      </c>
      <c r="Q56" s="102">
        <v>0</v>
      </c>
      <c r="R56" s="102">
        <v>0</v>
      </c>
      <c r="S56" s="102">
        <v>0</v>
      </c>
      <c r="T56" s="102">
        <v>0</v>
      </c>
      <c r="U56" s="102">
        <v>0</v>
      </c>
      <c r="V56" s="102">
        <v>0</v>
      </c>
      <c r="W56" s="102">
        <v>0</v>
      </c>
      <c r="X56" s="102">
        <v>0</v>
      </c>
      <c r="Y56" s="102">
        <v>0</v>
      </c>
      <c r="Z56" s="102">
        <v>0</v>
      </c>
      <c r="AA56" s="102">
        <v>0</v>
      </c>
      <c r="AB56" s="174"/>
    </row>
    <row r="57" spans="1:28" ht="14.45" customHeight="1" thickBot="1" x14ac:dyDescent="0.25">
      <c r="A57" s="168"/>
      <c r="B57" s="168"/>
      <c r="C57" s="95" t="s">
        <v>91</v>
      </c>
      <c r="D57" s="93" t="str">
        <f t="shared" si="17"/>
        <v>DOLJRURAL</v>
      </c>
      <c r="E57" s="102">
        <v>3.56</v>
      </c>
      <c r="F57" s="102">
        <v>3.68</v>
      </c>
      <c r="G57" s="102">
        <v>3.8</v>
      </c>
      <c r="H57" s="102">
        <v>3.92</v>
      </c>
      <c r="I57" s="102">
        <v>4.04</v>
      </c>
      <c r="J57" s="102">
        <v>4.16</v>
      </c>
      <c r="K57" s="102">
        <v>4.3099999999999996</v>
      </c>
      <c r="L57" s="102">
        <v>4.4400000000000004</v>
      </c>
      <c r="M57" s="102">
        <v>4.57</v>
      </c>
      <c r="N57" s="102">
        <v>4.7</v>
      </c>
      <c r="O57" s="102">
        <v>4.84</v>
      </c>
      <c r="P57" s="102">
        <v>4.9800000000000004</v>
      </c>
      <c r="Q57" s="102">
        <v>5.12</v>
      </c>
      <c r="R57" s="102">
        <v>5.27</v>
      </c>
      <c r="S57" s="102">
        <v>5.42</v>
      </c>
      <c r="T57" s="102">
        <v>5.58</v>
      </c>
      <c r="U57" s="102">
        <v>5.74</v>
      </c>
      <c r="V57" s="102">
        <v>5.78</v>
      </c>
      <c r="W57" s="102">
        <v>5.78</v>
      </c>
      <c r="X57" s="102">
        <v>5.78</v>
      </c>
      <c r="Y57" s="102">
        <v>5.78</v>
      </c>
      <c r="Z57" s="102">
        <v>5.78</v>
      </c>
      <c r="AA57" s="102">
        <v>5.78</v>
      </c>
      <c r="AB57" s="174"/>
    </row>
    <row r="58" spans="1:28" ht="15" customHeight="1" thickBot="1" x14ac:dyDescent="0.25">
      <c r="A58" s="169"/>
      <c r="B58" s="169"/>
      <c r="C58" s="98" t="s">
        <v>92</v>
      </c>
      <c r="D58" s="93" t="str">
        <f t="shared" si="17"/>
        <v>DOLJIIC</v>
      </c>
      <c r="E58" s="103">
        <v>325.7</v>
      </c>
      <c r="F58" s="103">
        <v>325.7</v>
      </c>
      <c r="G58" s="103">
        <v>325.7</v>
      </c>
      <c r="H58" s="103">
        <v>325.7</v>
      </c>
      <c r="I58" s="103">
        <v>325.7</v>
      </c>
      <c r="J58" s="103">
        <v>325.7</v>
      </c>
      <c r="K58" s="103">
        <v>325.7</v>
      </c>
      <c r="L58" s="103">
        <v>325.7</v>
      </c>
      <c r="M58" s="103">
        <v>325.7</v>
      </c>
      <c r="N58" s="103">
        <v>325.7</v>
      </c>
      <c r="O58" s="103">
        <v>325.7</v>
      </c>
      <c r="P58" s="103">
        <v>325.7</v>
      </c>
      <c r="Q58" s="103">
        <v>325.7</v>
      </c>
      <c r="R58" s="103">
        <v>325.7</v>
      </c>
      <c r="S58" s="103">
        <v>325.7</v>
      </c>
      <c r="T58" s="103">
        <v>325.7</v>
      </c>
      <c r="U58" s="103">
        <v>325.7</v>
      </c>
      <c r="V58" s="103">
        <v>325.7</v>
      </c>
      <c r="W58" s="103">
        <v>325.7</v>
      </c>
      <c r="X58" s="103">
        <v>325.7</v>
      </c>
      <c r="Y58" s="103">
        <v>325.7</v>
      </c>
      <c r="Z58" s="103">
        <v>325.7</v>
      </c>
      <c r="AA58" s="103">
        <v>325.7</v>
      </c>
      <c r="AB58" s="175"/>
    </row>
    <row r="59" spans="1:28" thickBot="1" x14ac:dyDescent="0.25">
      <c r="A59" s="167" t="str">
        <f>Statistici!A16</f>
        <v>GIURGIU</v>
      </c>
      <c r="B59" s="167" t="s">
        <v>101</v>
      </c>
      <c r="C59" s="93" t="s">
        <v>89</v>
      </c>
      <c r="D59" s="93" t="str">
        <f>$A$59&amp;C59</f>
        <v>GIURGIUURBAN</v>
      </c>
      <c r="E59" s="101">
        <v>14.4497323629852</v>
      </c>
      <c r="F59" s="101">
        <v>15.174894046008387</v>
      </c>
      <c r="G59" s="101">
        <v>15.952678668831688</v>
      </c>
      <c r="H59" s="101">
        <v>16.808850951785409</v>
      </c>
      <c r="I59" s="101">
        <v>17.807133341689244</v>
      </c>
      <c r="J59" s="101">
        <v>18.757798733048229</v>
      </c>
      <c r="K59" s="101">
        <v>19.77860677463196</v>
      </c>
      <c r="L59" s="101">
        <v>20.630962968182267</v>
      </c>
      <c r="M59" s="101">
        <v>22.017424154702987</v>
      </c>
      <c r="N59" s="101">
        <v>23.240965250628886</v>
      </c>
      <c r="O59" s="101">
        <v>24.559656225885366</v>
      </c>
      <c r="P59" s="101">
        <v>25.909708010479051</v>
      </c>
      <c r="Q59" s="101">
        <v>27.409443191237902</v>
      </c>
      <c r="R59" s="101">
        <v>28.961756550262606</v>
      </c>
      <c r="S59" s="101">
        <v>30.627064095914367</v>
      </c>
      <c r="T59" s="101">
        <v>32.632438185356882</v>
      </c>
      <c r="U59" s="101">
        <v>34.538162172739156</v>
      </c>
      <c r="V59" s="101">
        <v>36.507228511480008</v>
      </c>
      <c r="W59" s="101">
        <v>38.696407950011604</v>
      </c>
      <c r="X59" s="101">
        <v>0</v>
      </c>
      <c r="Y59" s="101">
        <v>0</v>
      </c>
      <c r="Z59" s="101">
        <v>0</v>
      </c>
      <c r="AA59" s="101">
        <v>0</v>
      </c>
      <c r="AB59" s="173"/>
    </row>
    <row r="60" spans="1:28" ht="14.45" customHeight="1" thickBot="1" x14ac:dyDescent="0.25">
      <c r="A60" s="168"/>
      <c r="B60" s="168"/>
      <c r="C60" s="95" t="s">
        <v>90</v>
      </c>
      <c r="D60" s="93" t="str">
        <f t="shared" ref="D60:D62" si="18">$A$59&amp;C60</f>
        <v>GIURGIUURBAN MIC</v>
      </c>
      <c r="E60" s="102">
        <v>0</v>
      </c>
      <c r="F60" s="102">
        <v>0</v>
      </c>
      <c r="G60" s="102">
        <v>0</v>
      </c>
      <c r="H60" s="102">
        <v>0</v>
      </c>
      <c r="I60" s="102">
        <v>0</v>
      </c>
      <c r="J60" s="102">
        <v>0</v>
      </c>
      <c r="K60" s="102">
        <v>0</v>
      </c>
      <c r="L60" s="102">
        <v>0</v>
      </c>
      <c r="M60" s="102">
        <v>0</v>
      </c>
      <c r="N60" s="102">
        <v>0</v>
      </c>
      <c r="O60" s="102">
        <v>0</v>
      </c>
      <c r="P60" s="102">
        <v>0</v>
      </c>
      <c r="Q60" s="102">
        <v>0</v>
      </c>
      <c r="R60" s="102">
        <v>0</v>
      </c>
      <c r="S60" s="102">
        <v>0</v>
      </c>
      <c r="T60" s="102">
        <v>0</v>
      </c>
      <c r="U60" s="102">
        <v>0</v>
      </c>
      <c r="V60" s="102">
        <v>0</v>
      </c>
      <c r="W60" s="102">
        <v>0</v>
      </c>
      <c r="X60" s="102">
        <v>0</v>
      </c>
      <c r="Y60" s="102">
        <v>0</v>
      </c>
      <c r="Z60" s="102">
        <v>0</v>
      </c>
      <c r="AA60" s="102">
        <v>0</v>
      </c>
      <c r="AB60" s="174"/>
    </row>
    <row r="61" spans="1:28" ht="14.45" customHeight="1" thickBot="1" x14ac:dyDescent="0.25">
      <c r="A61" s="168"/>
      <c r="B61" s="168"/>
      <c r="C61" s="95" t="s">
        <v>91</v>
      </c>
      <c r="D61" s="93" t="str">
        <f t="shared" si="18"/>
        <v>GIURGIURURAL</v>
      </c>
      <c r="E61" s="102">
        <v>4.1323216343317926</v>
      </c>
      <c r="F61" s="102">
        <v>4.3458437973647008</v>
      </c>
      <c r="G61" s="102">
        <v>4.5744497941664202</v>
      </c>
      <c r="H61" s="102">
        <v>4.8254979967296352</v>
      </c>
      <c r="I61" s="102">
        <v>5.1172706520384343</v>
      </c>
      <c r="J61" s="102">
        <v>5.3951955219134522</v>
      </c>
      <c r="K61" s="102">
        <v>5.6930087296634797</v>
      </c>
      <c r="L61" s="102">
        <v>5.9419028636639641</v>
      </c>
      <c r="M61" s="102">
        <v>6.3441085860149888</v>
      </c>
      <c r="N61" s="102">
        <v>6.698745837396082</v>
      </c>
      <c r="O61" s="102">
        <v>7.0799961061865693</v>
      </c>
      <c r="P61" s="102">
        <v>7.4692965916358007</v>
      </c>
      <c r="Q61" s="102">
        <v>7.9005573455191005</v>
      </c>
      <c r="R61" s="102">
        <v>8.3455579298046452</v>
      </c>
      <c r="S61" s="102">
        <v>8.8214526818784176</v>
      </c>
      <c r="T61" s="102">
        <v>9.3933049885619777</v>
      </c>
      <c r="U61" s="102">
        <v>9.9341492820552677</v>
      </c>
      <c r="V61" s="102">
        <v>10.490584747786794</v>
      </c>
      <c r="W61" s="102">
        <v>11.107236018511523</v>
      </c>
      <c r="X61" s="102">
        <v>0</v>
      </c>
      <c r="Y61" s="102">
        <v>0</v>
      </c>
      <c r="Z61" s="102">
        <v>0</v>
      </c>
      <c r="AA61" s="102">
        <v>0</v>
      </c>
      <c r="AB61" s="174"/>
    </row>
    <row r="62" spans="1:28" ht="15" customHeight="1" thickBot="1" x14ac:dyDescent="0.25">
      <c r="A62" s="169"/>
      <c r="B62" s="169"/>
      <c r="C62" s="98" t="s">
        <v>92</v>
      </c>
      <c r="D62" s="93" t="str">
        <f t="shared" si="18"/>
        <v>GIURGIUIIC</v>
      </c>
      <c r="E62" s="103">
        <v>498.25777055325426</v>
      </c>
      <c r="F62" s="103">
        <v>518.18791161927925</v>
      </c>
      <c r="G62" s="103">
        <v>539.48529475669568</v>
      </c>
      <c r="H62" s="103">
        <v>564.35902252147469</v>
      </c>
      <c r="I62" s="103">
        <v>592.31024750162896</v>
      </c>
      <c r="J62" s="103">
        <v>618.20805053364143</v>
      </c>
      <c r="K62" s="103">
        <v>645.89038171966456</v>
      </c>
      <c r="L62" s="103">
        <v>667.68849699786324</v>
      </c>
      <c r="M62" s="103">
        <v>705.98920674555768</v>
      </c>
      <c r="N62" s="103">
        <v>738.48840664192664</v>
      </c>
      <c r="O62" s="103">
        <v>773.35866912598885</v>
      </c>
      <c r="P62" s="103">
        <v>808.56432441954848</v>
      </c>
      <c r="Q62" s="103">
        <v>847.71193215449466</v>
      </c>
      <c r="R62" s="103">
        <v>887.7473489495062</v>
      </c>
      <c r="S62" s="103">
        <v>930.45886388986492</v>
      </c>
      <c r="T62" s="103">
        <v>982.54932220052615</v>
      </c>
      <c r="U62" s="103">
        <v>1030.7584883281661</v>
      </c>
      <c r="V62" s="103">
        <v>1082.3451626670794</v>
      </c>
      <c r="W62" s="103">
        <v>1137.6670769363047</v>
      </c>
      <c r="X62" s="102">
        <v>0</v>
      </c>
      <c r="Y62" s="102">
        <v>0</v>
      </c>
      <c r="Z62" s="102">
        <v>0</v>
      </c>
      <c r="AA62" s="102">
        <v>0</v>
      </c>
      <c r="AB62" s="175"/>
    </row>
    <row r="63" spans="1:28" ht="14.45" customHeight="1" thickBot="1" x14ac:dyDescent="0.25">
      <c r="A63" s="167" t="str">
        <f>Statistici!A17</f>
        <v>HARGHITA</v>
      </c>
      <c r="B63" s="167" t="s">
        <v>102</v>
      </c>
      <c r="C63" s="93" t="s">
        <v>89</v>
      </c>
      <c r="D63" s="93" t="str">
        <f>$A$63&amp;C63</f>
        <v>HARGHITAURBAN</v>
      </c>
      <c r="E63" s="101">
        <f>4.9*tva</f>
        <v>5.8310000000000004</v>
      </c>
      <c r="F63" s="101">
        <f>5.03*tva</f>
        <v>5.9857000000000005</v>
      </c>
      <c r="G63" s="101">
        <f>5.16*tva</f>
        <v>6.1403999999999996</v>
      </c>
      <c r="H63" s="101">
        <f>5.3*tva</f>
        <v>6.3069999999999995</v>
      </c>
      <c r="I63" s="101">
        <f>5.44*tva</f>
        <v>6.4736000000000002</v>
      </c>
      <c r="J63" s="101">
        <f>5.59*tva</f>
        <v>6.6520999999999999</v>
      </c>
      <c r="K63" s="101">
        <f>5.74*tva</f>
        <v>6.8305999999999996</v>
      </c>
      <c r="L63" s="101">
        <f>5.89*tva</f>
        <v>7.0090999999999992</v>
      </c>
      <c r="M63" s="101">
        <f>6.05*tva</f>
        <v>7.1994999999999996</v>
      </c>
      <c r="N63" s="101">
        <f>6.21*tva</f>
        <v>7.3898999999999999</v>
      </c>
      <c r="O63" s="101">
        <f>6.37*tva</f>
        <v>7.5802999999999994</v>
      </c>
      <c r="P63" s="101">
        <f>6.54*tva</f>
        <v>7.7825999999999995</v>
      </c>
      <c r="Q63" s="101">
        <f>6.72*tva</f>
        <v>7.9967999999999995</v>
      </c>
      <c r="R63" s="101">
        <f>6.9*tva</f>
        <v>8.2110000000000003</v>
      </c>
      <c r="S63" s="101">
        <f>7.08*tva</f>
        <v>8.4252000000000002</v>
      </c>
      <c r="T63" s="101">
        <f>7.27*tva</f>
        <v>8.6512999999999991</v>
      </c>
      <c r="U63" s="101">
        <f>7.47*tva</f>
        <v>8.8892999999999986</v>
      </c>
      <c r="V63" s="101">
        <f>7.67*tva</f>
        <v>9.1273</v>
      </c>
      <c r="W63" s="101">
        <f>7.87*tva</f>
        <v>9.3652999999999995</v>
      </c>
      <c r="X63" s="101">
        <f>8.08*tva</f>
        <v>9.6151999999999997</v>
      </c>
      <c r="Y63" s="101">
        <f>8.3*tva</f>
        <v>9.8770000000000007</v>
      </c>
      <c r="Z63" s="101">
        <f>8.51*tva</f>
        <v>10.126899999999999</v>
      </c>
      <c r="AA63" s="101">
        <f>8.8*tva</f>
        <v>10.472</v>
      </c>
      <c r="AB63" s="170" t="s">
        <v>95</v>
      </c>
    </row>
    <row r="64" spans="1:28" thickBot="1" x14ac:dyDescent="0.25">
      <c r="A64" s="168"/>
      <c r="B64" s="168"/>
      <c r="C64" s="95" t="s">
        <v>90</v>
      </c>
      <c r="D64" s="93" t="str">
        <f t="shared" ref="D64:D66" si="19">$A$63&amp;C64</f>
        <v>HARGHITAURBAN MIC</v>
      </c>
      <c r="E64" s="102">
        <v>0</v>
      </c>
      <c r="F64" s="102">
        <v>0</v>
      </c>
      <c r="G64" s="102">
        <v>0</v>
      </c>
      <c r="H64" s="102">
        <v>0</v>
      </c>
      <c r="I64" s="102">
        <v>0</v>
      </c>
      <c r="J64" s="102">
        <v>0</v>
      </c>
      <c r="K64" s="102">
        <v>0</v>
      </c>
      <c r="L64" s="102">
        <v>0</v>
      </c>
      <c r="M64" s="102">
        <v>0</v>
      </c>
      <c r="N64" s="102">
        <v>0</v>
      </c>
      <c r="O64" s="102">
        <v>0</v>
      </c>
      <c r="P64" s="102">
        <v>0</v>
      </c>
      <c r="Q64" s="102">
        <v>0</v>
      </c>
      <c r="R64" s="102">
        <v>0</v>
      </c>
      <c r="S64" s="102">
        <v>0</v>
      </c>
      <c r="T64" s="102">
        <v>0</v>
      </c>
      <c r="U64" s="102">
        <v>0</v>
      </c>
      <c r="V64" s="102">
        <v>0</v>
      </c>
      <c r="W64" s="102">
        <v>0</v>
      </c>
      <c r="X64" s="102">
        <v>0</v>
      </c>
      <c r="Y64" s="102">
        <v>0</v>
      </c>
      <c r="Z64" s="102">
        <v>0</v>
      </c>
      <c r="AA64" s="102">
        <v>0</v>
      </c>
      <c r="AB64" s="171"/>
    </row>
    <row r="65" spans="1:28" thickBot="1" x14ac:dyDescent="0.25">
      <c r="A65" s="168"/>
      <c r="B65" s="168"/>
      <c r="C65" s="95" t="s">
        <v>91</v>
      </c>
      <c r="D65" s="93" t="str">
        <f t="shared" si="19"/>
        <v>HARGHITARURAL</v>
      </c>
      <c r="E65" s="102">
        <f>2.65*tva</f>
        <v>3.1534999999999997</v>
      </c>
      <c r="F65" s="102">
        <f>2.72*tva</f>
        <v>3.2368000000000001</v>
      </c>
      <c r="G65" s="102">
        <f>2.79*tva</f>
        <v>3.3201000000000001</v>
      </c>
      <c r="H65" s="102">
        <f>2.87*tva</f>
        <v>3.4152999999999998</v>
      </c>
      <c r="I65" s="102">
        <f>2.94*tva</f>
        <v>3.4985999999999997</v>
      </c>
      <c r="J65" s="102">
        <f>3.02*tva</f>
        <v>3.5937999999999999</v>
      </c>
      <c r="K65" s="102">
        <f>3.1*tva</f>
        <v>3.6890000000000001</v>
      </c>
      <c r="L65" s="102">
        <f>3.19*tva</f>
        <v>3.7960999999999996</v>
      </c>
      <c r="M65" s="102">
        <f>3.27*tva</f>
        <v>3.8912999999999998</v>
      </c>
      <c r="N65" s="102">
        <f>3.36*tva</f>
        <v>3.9983999999999997</v>
      </c>
      <c r="O65" s="102">
        <f>3.45*tva</f>
        <v>4.1055000000000001</v>
      </c>
      <c r="P65" s="102">
        <f>3.54*tva</f>
        <v>4.2126000000000001</v>
      </c>
      <c r="Q65" s="102">
        <f>3.63*tva</f>
        <v>4.3197000000000001</v>
      </c>
      <c r="R65" s="102">
        <f>3.73*tva</f>
        <v>4.4386999999999999</v>
      </c>
      <c r="S65" s="102">
        <f>3.83*tva</f>
        <v>4.5576999999999996</v>
      </c>
      <c r="T65" s="102">
        <f>3.93*tva</f>
        <v>4.6767000000000003</v>
      </c>
      <c r="U65" s="102">
        <f>4.04*tva</f>
        <v>4.8075999999999999</v>
      </c>
      <c r="V65" s="102">
        <f>4.15*tva</f>
        <v>4.9385000000000003</v>
      </c>
      <c r="W65" s="102">
        <f>4.26*tva</f>
        <v>5.0693999999999999</v>
      </c>
      <c r="X65" s="102">
        <f>4.37*tva</f>
        <v>5.2002999999999995</v>
      </c>
      <c r="Y65" s="102">
        <f>4.49*tva</f>
        <v>5.3430999999999997</v>
      </c>
      <c r="Z65" s="102">
        <f>4.6*tva</f>
        <v>5.4739999999999993</v>
      </c>
      <c r="AA65" s="102">
        <f>4.76*tva</f>
        <v>5.6643999999999997</v>
      </c>
      <c r="AB65" s="171"/>
    </row>
    <row r="66" spans="1:28" ht="15.95" customHeight="1" thickBot="1" x14ac:dyDescent="0.25">
      <c r="A66" s="169"/>
      <c r="B66" s="169"/>
      <c r="C66" s="98" t="s">
        <v>92</v>
      </c>
      <c r="D66" s="93" t="str">
        <f t="shared" si="19"/>
        <v>HARGHITAIIC</v>
      </c>
      <c r="E66" s="103">
        <f>214.78/1.24</f>
        <v>173.20967741935485</v>
      </c>
      <c r="F66" s="103">
        <f>218.76/1.24</f>
        <v>176.41935483870967</v>
      </c>
      <c r="G66" s="103">
        <f>222.82/1.24</f>
        <v>179.69354838709677</v>
      </c>
      <c r="H66" s="103">
        <f>226.95/1.24</f>
        <v>183.02419354838707</v>
      </c>
      <c r="I66" s="103">
        <f>231.15/1.24</f>
        <v>186.41129032258064</v>
      </c>
      <c r="J66" s="103">
        <f>235.44/1.24</f>
        <v>189.87096774193549</v>
      </c>
      <c r="K66" s="103">
        <f>239.8/1.24</f>
        <v>193.38709677419357</v>
      </c>
      <c r="L66" s="103">
        <f>244.25/1.24</f>
        <v>196.9758064516129</v>
      </c>
      <c r="M66" s="103">
        <f>248.78/1.24</f>
        <v>200.62903225806451</v>
      </c>
      <c r="N66" s="103">
        <f>253.4/1.24</f>
        <v>204.35483870967744</v>
      </c>
      <c r="O66" s="103">
        <f>258.1/1.24</f>
        <v>208.14516129032259</v>
      </c>
      <c r="P66" s="103">
        <f>262.89/1.24</f>
        <v>212.00806451612902</v>
      </c>
      <c r="Q66" s="103">
        <f>267.78/1.24</f>
        <v>215.95161290322579</v>
      </c>
      <c r="R66" s="103">
        <f>272.75/1.24</f>
        <v>219.95967741935485</v>
      </c>
      <c r="S66" s="103">
        <f>277.82/1.24</f>
        <v>224.04838709677418</v>
      </c>
      <c r="T66" s="103">
        <f>282.98/1.24</f>
        <v>228.20967741935485</v>
      </c>
      <c r="U66" s="103">
        <f>288.24/1.24</f>
        <v>232.45161290322582</v>
      </c>
      <c r="V66" s="103">
        <f>293.59/1.24</f>
        <v>236.76612903225805</v>
      </c>
      <c r="W66" s="103">
        <f>299.05/1.24</f>
        <v>241.16935483870969</v>
      </c>
      <c r="X66" s="103">
        <f>304.62/1.24</f>
        <v>245.66129032258064</v>
      </c>
      <c r="Y66" s="103">
        <f>310.28/1.24</f>
        <v>250.2258064516129</v>
      </c>
      <c r="Z66" s="103">
        <f>315.71/1.24</f>
        <v>254.60483870967741</v>
      </c>
      <c r="AA66" s="103">
        <f>323.81/1.24</f>
        <v>261.13709677419354</v>
      </c>
      <c r="AB66" s="172"/>
    </row>
    <row r="67" spans="1:28" thickBot="1" x14ac:dyDescent="0.25">
      <c r="A67" s="167" t="str">
        <f>Statistici!A18</f>
        <v>HUNEDOARA</v>
      </c>
      <c r="B67" s="167" t="s">
        <v>102</v>
      </c>
      <c r="C67" s="93" t="s">
        <v>89</v>
      </c>
      <c r="D67" s="93" t="str">
        <f>$A$67&amp;C67</f>
        <v>HUNEDOARAURBAN</v>
      </c>
      <c r="E67" s="101">
        <v>8.7560337461014885</v>
      </c>
      <c r="F67" s="101">
        <v>8.9805362035365288</v>
      </c>
      <c r="G67" s="101">
        <v>9.2107800519240595</v>
      </c>
      <c r="H67" s="101">
        <v>9.4469466734801539</v>
      </c>
      <c r="I67" s="101">
        <v>9.689155850906003</v>
      </c>
      <c r="J67" s="101">
        <v>9.9375907381490851</v>
      </c>
      <c r="K67" s="101">
        <v>10.192371912847674</v>
      </c>
      <c r="L67" s="101">
        <v>10.453746058162475</v>
      </c>
      <c r="M67" s="101">
        <v>10.721773329495022</v>
      </c>
      <c r="N67" s="101">
        <v>10.968721442159024</v>
      </c>
      <c r="O67" s="101">
        <v>11.001188857627815</v>
      </c>
      <c r="P67" s="101">
        <v>11.033752376646396</v>
      </c>
      <c r="Q67" s="101">
        <v>11.066412283681267</v>
      </c>
      <c r="R67" s="101">
        <v>11.099168864040964</v>
      </c>
      <c r="S67" s="101">
        <v>11.132022403878524</v>
      </c>
      <c r="T67" s="101">
        <v>11.16497319019401</v>
      </c>
      <c r="U67" s="101">
        <v>11.19802151083698</v>
      </c>
      <c r="V67" s="101">
        <v>11.231167654509058</v>
      </c>
      <c r="W67" s="101">
        <v>11.264411910766404</v>
      </c>
      <c r="X67" s="101">
        <v>11.297754570022279</v>
      </c>
      <c r="Y67" s="101">
        <v>11.331195923549538</v>
      </c>
      <c r="Z67" s="101">
        <v>0</v>
      </c>
      <c r="AA67" s="101">
        <v>0</v>
      </c>
      <c r="AB67" s="173"/>
    </row>
    <row r="68" spans="1:28" thickBot="1" x14ac:dyDescent="0.25">
      <c r="A68" s="168"/>
      <c r="B68" s="168"/>
      <c r="C68" s="95" t="s">
        <v>90</v>
      </c>
      <c r="D68" s="93" t="str">
        <f t="shared" ref="D68:D70" si="20">$A$67&amp;C68</f>
        <v>HUNEDOARAURBAN MIC</v>
      </c>
      <c r="E68" s="102">
        <v>0</v>
      </c>
      <c r="F68" s="102">
        <v>0</v>
      </c>
      <c r="G68" s="102">
        <v>0</v>
      </c>
      <c r="H68" s="102">
        <v>0</v>
      </c>
      <c r="I68" s="102">
        <v>0</v>
      </c>
      <c r="J68" s="102">
        <v>0</v>
      </c>
      <c r="K68" s="102">
        <v>0</v>
      </c>
      <c r="L68" s="102">
        <v>0</v>
      </c>
      <c r="M68" s="102">
        <v>0</v>
      </c>
      <c r="N68" s="102">
        <v>0</v>
      </c>
      <c r="O68" s="102">
        <v>0</v>
      </c>
      <c r="P68" s="102">
        <v>0</v>
      </c>
      <c r="Q68" s="102">
        <v>0</v>
      </c>
      <c r="R68" s="102">
        <v>0</v>
      </c>
      <c r="S68" s="102">
        <v>0</v>
      </c>
      <c r="T68" s="102">
        <v>0</v>
      </c>
      <c r="U68" s="102">
        <v>0</v>
      </c>
      <c r="V68" s="102">
        <v>0</v>
      </c>
      <c r="W68" s="102">
        <v>0</v>
      </c>
      <c r="X68" s="102">
        <v>0</v>
      </c>
      <c r="Y68" s="102">
        <v>0</v>
      </c>
      <c r="Z68" s="102">
        <v>0</v>
      </c>
      <c r="AA68" s="102">
        <v>0</v>
      </c>
      <c r="AB68" s="174"/>
    </row>
    <row r="69" spans="1:28" thickBot="1" x14ac:dyDescent="0.25">
      <c r="A69" s="168"/>
      <c r="B69" s="168"/>
      <c r="C69" s="95" t="s">
        <v>91</v>
      </c>
      <c r="D69" s="93" t="str">
        <f t="shared" si="20"/>
        <v>HUNEDOARARURAL</v>
      </c>
      <c r="E69" s="102">
        <v>3.2962670427952632</v>
      </c>
      <c r="F69" s="102">
        <v>3.3810076378846308</v>
      </c>
      <c r="G69" s="102">
        <v>3.4679210942992227</v>
      </c>
      <c r="H69" s="102">
        <v>3.5570761348082183</v>
      </c>
      <c r="I69" s="102">
        <v>3.6485183043794644</v>
      </c>
      <c r="J69" s="102">
        <v>3.7423170241828463</v>
      </c>
      <c r="K69" s="102">
        <v>3.8385181667881962</v>
      </c>
      <c r="L69" s="102">
        <v>3.9372151119339018</v>
      </c>
      <c r="M69" s="102">
        <v>4.0384310067786737</v>
      </c>
      <c r="N69" s="102">
        <v>4.1317200918817525</v>
      </c>
      <c r="O69" s="102">
        <v>4.1442250629781308</v>
      </c>
      <c r="P69" s="102">
        <v>4.1567677812135591</v>
      </c>
      <c r="Q69" s="102">
        <v>4.1693483602697148</v>
      </c>
      <c r="R69" s="102">
        <v>4.1819669141699682</v>
      </c>
      <c r="S69" s="102">
        <v>4.194623557280404</v>
      </c>
      <c r="T69" s="102">
        <v>4.2073184043108496</v>
      </c>
      <c r="U69" s="102">
        <v>4.2200515703159089</v>
      </c>
      <c r="V69" s="102">
        <v>4.2328231706959958</v>
      </c>
      <c r="W69" s="102">
        <v>4.2456333211983699</v>
      </c>
      <c r="X69" s="102">
        <v>4.2584821379181781</v>
      </c>
      <c r="Y69" s="102">
        <v>4.2713697372995014</v>
      </c>
      <c r="Z69" s="102">
        <v>0</v>
      </c>
      <c r="AA69" s="102">
        <v>0</v>
      </c>
      <c r="AB69" s="174"/>
    </row>
    <row r="70" spans="1:28" thickBot="1" x14ac:dyDescent="0.25">
      <c r="A70" s="169"/>
      <c r="B70" s="169"/>
      <c r="C70" s="98" t="s">
        <v>92</v>
      </c>
      <c r="D70" s="93" t="str">
        <f t="shared" si="20"/>
        <v>HUNEDOARAIIC</v>
      </c>
      <c r="E70" s="103">
        <v>290.79267261753768</v>
      </c>
      <c r="F70" s="103">
        <v>290.79267261753768</v>
      </c>
      <c r="G70" s="103">
        <v>290.79267261753768</v>
      </c>
      <c r="H70" s="103">
        <v>290.79267261753768</v>
      </c>
      <c r="I70" s="103">
        <v>290.79267261753768</v>
      </c>
      <c r="J70" s="103">
        <v>290.79267261753768</v>
      </c>
      <c r="K70" s="103">
        <v>290.79267261753768</v>
      </c>
      <c r="L70" s="103">
        <v>290.79267261753768</v>
      </c>
      <c r="M70" s="103">
        <v>290.79267261753768</v>
      </c>
      <c r="N70" s="103">
        <v>290.79267261753768</v>
      </c>
      <c r="O70" s="103">
        <v>290.79267261753768</v>
      </c>
      <c r="P70" s="103">
        <v>290.79267261753768</v>
      </c>
      <c r="Q70" s="103">
        <v>290.79267261753768</v>
      </c>
      <c r="R70" s="103">
        <v>290.79267261753768</v>
      </c>
      <c r="S70" s="103">
        <v>290.79267261753768</v>
      </c>
      <c r="T70" s="103">
        <v>290.79267261753768</v>
      </c>
      <c r="U70" s="103">
        <v>290.79267261753768</v>
      </c>
      <c r="V70" s="103">
        <v>290.79267261753768</v>
      </c>
      <c r="W70" s="103">
        <v>290.79267261753768</v>
      </c>
      <c r="X70" s="103">
        <v>290.79267261753768</v>
      </c>
      <c r="Y70" s="103">
        <v>290.79267261753768</v>
      </c>
      <c r="Z70" s="102">
        <v>0</v>
      </c>
      <c r="AA70" s="102">
        <v>0</v>
      </c>
      <c r="AB70" s="175"/>
    </row>
    <row r="71" spans="1:28" thickBot="1" x14ac:dyDescent="0.25">
      <c r="A71" s="167" t="str">
        <f>Statistici!A19</f>
        <v>IASI</v>
      </c>
      <c r="B71" s="167" t="s">
        <v>102</v>
      </c>
      <c r="C71" s="93" t="s">
        <v>89</v>
      </c>
      <c r="D71" s="93" t="str">
        <f>$A$71&amp;C71</f>
        <v>IASIURBAN</v>
      </c>
      <c r="E71" s="101">
        <v>9.81</v>
      </c>
      <c r="F71" s="101">
        <v>10.08</v>
      </c>
      <c r="G71" s="101">
        <v>10.37</v>
      </c>
      <c r="H71" s="101">
        <v>10.67</v>
      </c>
      <c r="I71" s="101">
        <v>10.97</v>
      </c>
      <c r="J71" s="101">
        <v>11.29</v>
      </c>
      <c r="K71" s="101">
        <v>11.57</v>
      </c>
      <c r="L71" s="101">
        <v>11.87</v>
      </c>
      <c r="M71" s="101">
        <v>12.17</v>
      </c>
      <c r="N71" s="101">
        <v>12.27</v>
      </c>
      <c r="O71" s="101">
        <v>12.43</v>
      </c>
      <c r="P71" s="101">
        <v>12.6</v>
      </c>
      <c r="Q71" s="101">
        <v>12.78</v>
      </c>
      <c r="R71" s="101">
        <v>12.96</v>
      </c>
      <c r="S71" s="101">
        <v>13.14</v>
      </c>
      <c r="T71" s="101">
        <v>13.33</v>
      </c>
      <c r="U71" s="101">
        <v>13.51</v>
      </c>
      <c r="V71" s="101">
        <v>13.7</v>
      </c>
      <c r="W71" s="101">
        <v>13.9</v>
      </c>
      <c r="X71" s="101">
        <v>0</v>
      </c>
      <c r="Y71" s="101">
        <v>0</v>
      </c>
      <c r="Z71" s="101">
        <v>0</v>
      </c>
      <c r="AA71" s="101">
        <v>0</v>
      </c>
      <c r="AB71" s="173"/>
    </row>
    <row r="72" spans="1:28" ht="14.45" customHeight="1" thickBot="1" x14ac:dyDescent="0.25">
      <c r="A72" s="168"/>
      <c r="B72" s="168"/>
      <c r="C72" s="95" t="s">
        <v>90</v>
      </c>
      <c r="D72" s="93" t="str">
        <f t="shared" ref="D72:D74" si="21">$A$71&amp;C72</f>
        <v>IASIURBAN MIC</v>
      </c>
      <c r="E72" s="102">
        <v>9.39</v>
      </c>
      <c r="F72" s="102">
        <v>9.66</v>
      </c>
      <c r="G72" s="102">
        <v>9.93</v>
      </c>
      <c r="H72" s="102">
        <v>10.210000000000001</v>
      </c>
      <c r="I72" s="102">
        <v>10.51</v>
      </c>
      <c r="J72" s="102">
        <v>10.81</v>
      </c>
      <c r="K72" s="102">
        <v>11.08</v>
      </c>
      <c r="L72" s="102">
        <v>11.36</v>
      </c>
      <c r="M72" s="102">
        <v>11.65</v>
      </c>
      <c r="N72" s="102">
        <v>11.75</v>
      </c>
      <c r="O72" s="102">
        <v>11.9</v>
      </c>
      <c r="P72" s="102">
        <v>12.07</v>
      </c>
      <c r="Q72" s="102">
        <v>12.24</v>
      </c>
      <c r="R72" s="102">
        <v>12.41</v>
      </c>
      <c r="S72" s="102">
        <v>12.58</v>
      </c>
      <c r="T72" s="102">
        <v>12.76</v>
      </c>
      <c r="U72" s="102">
        <v>12.94</v>
      </c>
      <c r="V72" s="102">
        <v>13.12</v>
      </c>
      <c r="W72" s="102">
        <v>13.3</v>
      </c>
      <c r="X72" s="102">
        <v>0</v>
      </c>
      <c r="Y72" s="102">
        <v>0</v>
      </c>
      <c r="Z72" s="102">
        <v>0</v>
      </c>
      <c r="AA72" s="102">
        <v>0</v>
      </c>
      <c r="AB72" s="174"/>
    </row>
    <row r="73" spans="1:28" ht="14.45" customHeight="1" thickBot="1" x14ac:dyDescent="0.25">
      <c r="A73" s="168"/>
      <c r="B73" s="168"/>
      <c r="C73" s="95" t="s">
        <v>91</v>
      </c>
      <c r="D73" s="93" t="str">
        <f t="shared" si="21"/>
        <v>IASIRURAL</v>
      </c>
      <c r="E73" s="102">
        <v>4.34</v>
      </c>
      <c r="F73" s="102">
        <v>4.47</v>
      </c>
      <c r="G73" s="102">
        <v>4.59</v>
      </c>
      <c r="H73" s="102">
        <v>4.7300000000000004</v>
      </c>
      <c r="I73" s="102">
        <v>4.8600000000000003</v>
      </c>
      <c r="J73" s="102">
        <v>5</v>
      </c>
      <c r="K73" s="102">
        <v>5.13</v>
      </c>
      <c r="L73" s="102">
        <v>5.26</v>
      </c>
      <c r="M73" s="102">
        <v>5.39</v>
      </c>
      <c r="N73" s="102">
        <v>5.43</v>
      </c>
      <c r="O73" s="102">
        <v>5.51</v>
      </c>
      <c r="P73" s="102">
        <v>5.58</v>
      </c>
      <c r="Q73" s="102">
        <v>5.66</v>
      </c>
      <c r="R73" s="102">
        <v>5.74</v>
      </c>
      <c r="S73" s="102">
        <v>5.82</v>
      </c>
      <c r="T73" s="102">
        <v>5.9</v>
      </c>
      <c r="U73" s="102">
        <v>5.99</v>
      </c>
      <c r="V73" s="102">
        <v>6.07</v>
      </c>
      <c r="W73" s="102">
        <v>6.16</v>
      </c>
      <c r="X73" s="102">
        <v>0</v>
      </c>
      <c r="Y73" s="102">
        <v>0</v>
      </c>
      <c r="Z73" s="102">
        <v>0</v>
      </c>
      <c r="AA73" s="102">
        <v>0</v>
      </c>
      <c r="AB73" s="174"/>
    </row>
    <row r="74" spans="1:28" ht="15" customHeight="1" thickBot="1" x14ac:dyDescent="0.25">
      <c r="A74" s="169"/>
      <c r="B74" s="169"/>
      <c r="C74" s="98" t="s">
        <v>92</v>
      </c>
      <c r="D74" s="93" t="str">
        <f t="shared" si="21"/>
        <v>IASIIIC</v>
      </c>
      <c r="E74" s="103">
        <v>295.10000000000002</v>
      </c>
      <c r="F74" s="103">
        <v>295.10000000000002</v>
      </c>
      <c r="G74" s="103">
        <v>295.10000000000002</v>
      </c>
      <c r="H74" s="103">
        <v>295.10000000000002</v>
      </c>
      <c r="I74" s="103">
        <v>295.10000000000002</v>
      </c>
      <c r="J74" s="103">
        <v>295.10000000000002</v>
      </c>
      <c r="K74" s="103">
        <v>295.10000000000002</v>
      </c>
      <c r="L74" s="103">
        <v>295.10000000000002</v>
      </c>
      <c r="M74" s="103">
        <v>295.10000000000002</v>
      </c>
      <c r="N74" s="103">
        <v>295.10000000000002</v>
      </c>
      <c r="O74" s="103">
        <v>296.5</v>
      </c>
      <c r="P74" s="103">
        <v>298.3</v>
      </c>
      <c r="Q74" s="103">
        <v>300.10000000000002</v>
      </c>
      <c r="R74" s="103">
        <v>301.89999999999998</v>
      </c>
      <c r="S74" s="103">
        <v>303.7</v>
      </c>
      <c r="T74" s="103">
        <v>305.5</v>
      </c>
      <c r="U74" s="103">
        <v>307.39999999999998</v>
      </c>
      <c r="V74" s="103">
        <v>309.2</v>
      </c>
      <c r="W74" s="103">
        <v>311.10000000000002</v>
      </c>
      <c r="X74" s="102">
        <v>0</v>
      </c>
      <c r="Y74" s="102">
        <v>0</v>
      </c>
      <c r="Z74" s="102">
        <v>0</v>
      </c>
      <c r="AA74" s="102">
        <v>0</v>
      </c>
      <c r="AB74" s="175"/>
    </row>
    <row r="75" spans="1:28" thickBot="1" x14ac:dyDescent="0.25">
      <c r="A75" s="167" t="str">
        <f>Statistici!A20</f>
        <v>MARAMURES</v>
      </c>
      <c r="B75" s="167" t="s">
        <v>102</v>
      </c>
      <c r="C75" s="93" t="s">
        <v>89</v>
      </c>
      <c r="D75" s="93" t="str">
        <f>$A$75&amp;C75</f>
        <v>MARAMURESURBAN</v>
      </c>
      <c r="E75" s="101">
        <v>6.6472421425092847</v>
      </c>
      <c r="F75" s="101">
        <v>6.9869145176576923</v>
      </c>
      <c r="G75" s="101">
        <v>7.3187965166538422</v>
      </c>
      <c r="H75" s="101">
        <v>7.5683904527168293</v>
      </c>
      <c r="I75" s="101">
        <v>7.8212000528907648</v>
      </c>
      <c r="J75" s="101">
        <v>8.0934025511020256</v>
      </c>
      <c r="K75" s="101">
        <v>8.3410933639454239</v>
      </c>
      <c r="L75" s="101">
        <v>8.5963651690101734</v>
      </c>
      <c r="M75" s="101">
        <v>8.8594500158229597</v>
      </c>
      <c r="N75" s="101">
        <v>9.1305870574502226</v>
      </c>
      <c r="O75" s="101">
        <v>9.240208473577459</v>
      </c>
      <c r="P75" s="101">
        <v>9.2866416819873958</v>
      </c>
      <c r="Q75" s="101">
        <v>9.333308223102911</v>
      </c>
      <c r="R75" s="101">
        <v>9.3802092694501624</v>
      </c>
      <c r="S75" s="101">
        <v>9.4273459994473985</v>
      </c>
      <c r="T75" s="101">
        <v>9.4747195974345715</v>
      </c>
      <c r="U75" s="101">
        <v>9.5223312537030882</v>
      </c>
      <c r="V75" s="101">
        <v>9.5701821645257166</v>
      </c>
      <c r="W75" s="101">
        <v>9.6182735321866488</v>
      </c>
      <c r="X75" s="101">
        <v>9.6666065650117083</v>
      </c>
      <c r="Y75" s="101">
        <v>9.7151824773987023</v>
      </c>
      <c r="Z75" s="101">
        <v>9.7640024898479414</v>
      </c>
      <c r="AA75" s="101">
        <v>9.8130678289929065</v>
      </c>
      <c r="AB75" s="170" t="s">
        <v>96</v>
      </c>
    </row>
    <row r="76" spans="1:28" ht="14.45" customHeight="1" thickBot="1" x14ac:dyDescent="0.25">
      <c r="A76" s="168"/>
      <c r="B76" s="168"/>
      <c r="C76" s="95" t="s">
        <v>90</v>
      </c>
      <c r="D76" s="93" t="str">
        <f t="shared" ref="D76:D78" si="22">$A$75&amp;C76</f>
        <v>MARAMURESURBAN MIC</v>
      </c>
      <c r="E76" s="102">
        <v>0</v>
      </c>
      <c r="F76" s="102">
        <v>0</v>
      </c>
      <c r="G76" s="102">
        <v>0</v>
      </c>
      <c r="H76" s="102">
        <v>0</v>
      </c>
      <c r="I76" s="102">
        <v>0</v>
      </c>
      <c r="J76" s="102">
        <v>0</v>
      </c>
      <c r="K76" s="102">
        <v>0</v>
      </c>
      <c r="L76" s="102">
        <v>0</v>
      </c>
      <c r="M76" s="102">
        <v>0</v>
      </c>
      <c r="N76" s="102">
        <v>0</v>
      </c>
      <c r="O76" s="102">
        <v>0</v>
      </c>
      <c r="P76" s="102">
        <v>0</v>
      </c>
      <c r="Q76" s="102">
        <v>0</v>
      </c>
      <c r="R76" s="102">
        <v>0</v>
      </c>
      <c r="S76" s="102">
        <v>0</v>
      </c>
      <c r="T76" s="102">
        <v>0</v>
      </c>
      <c r="U76" s="102">
        <v>0</v>
      </c>
      <c r="V76" s="102">
        <v>0</v>
      </c>
      <c r="W76" s="102">
        <v>0</v>
      </c>
      <c r="X76" s="102">
        <v>0</v>
      </c>
      <c r="Y76" s="102">
        <v>0</v>
      </c>
      <c r="Z76" s="102">
        <v>0</v>
      </c>
      <c r="AA76" s="102">
        <v>0</v>
      </c>
      <c r="AB76" s="171"/>
    </row>
    <row r="77" spans="1:28" ht="14.45" customHeight="1" thickBot="1" x14ac:dyDescent="0.25">
      <c r="A77" s="168"/>
      <c r="B77" s="168"/>
      <c r="C77" s="95" t="s">
        <v>91</v>
      </c>
      <c r="D77" s="93" t="str">
        <f t="shared" si="22"/>
        <v>MARAMURESRURAL</v>
      </c>
      <c r="E77" s="102">
        <v>3.0178638161929849</v>
      </c>
      <c r="F77" s="102">
        <v>3.1720758861528351</v>
      </c>
      <c r="G77" s="102">
        <v>3.3227511067245641</v>
      </c>
      <c r="H77" s="102">
        <v>3.4360673500984409</v>
      </c>
      <c r="I77" s="102">
        <v>3.5508435126624738</v>
      </c>
      <c r="J77" s="102">
        <v>3.6744240972745148</v>
      </c>
      <c r="K77" s="102">
        <v>3.7868763181592136</v>
      </c>
      <c r="L77" s="102">
        <v>3.9027703276270795</v>
      </c>
      <c r="M77" s="102">
        <v>4.0222114767177111</v>
      </c>
      <c r="N77" s="102">
        <v>4.145308341494724</v>
      </c>
      <c r="O77" s="102">
        <v>4.1950767263553583</v>
      </c>
      <c r="P77" s="102">
        <v>4.2161575139249834</v>
      </c>
      <c r="Q77" s="102">
        <v>4.2373442351004851</v>
      </c>
      <c r="R77" s="102">
        <v>4.2586374222115433</v>
      </c>
      <c r="S77" s="102">
        <v>4.2800376102628572</v>
      </c>
      <c r="T77" s="102">
        <v>4.3015453369475951</v>
      </c>
      <c r="U77" s="102">
        <v>4.3231611426608998</v>
      </c>
      <c r="V77" s="102">
        <v>4.3448855705134672</v>
      </c>
      <c r="W77" s="102">
        <v>4.3667191663451934</v>
      </c>
      <c r="X77" s="102">
        <v>4.3886624787388877</v>
      </c>
      <c r="Y77" s="102">
        <v>4.4107160590340575</v>
      </c>
      <c r="Z77" s="102">
        <v>4.4328804613407611</v>
      </c>
      <c r="AA77" s="102">
        <v>4.4551562425535289</v>
      </c>
      <c r="AB77" s="171"/>
    </row>
    <row r="78" spans="1:28" ht="15" customHeight="1" thickBot="1" x14ac:dyDescent="0.25">
      <c r="A78" s="169"/>
      <c r="B78" s="169"/>
      <c r="C78" s="98" t="s">
        <v>92</v>
      </c>
      <c r="D78" s="93" t="str">
        <f t="shared" si="22"/>
        <v>MARAMURESIIC</v>
      </c>
      <c r="E78" s="103">
        <v>226</v>
      </c>
      <c r="F78" s="103">
        <v>236</v>
      </c>
      <c r="G78" s="103">
        <v>246</v>
      </c>
      <c r="H78" s="103">
        <v>253</v>
      </c>
      <c r="I78" s="103">
        <v>260</v>
      </c>
      <c r="J78" s="103">
        <v>268</v>
      </c>
      <c r="K78" s="103">
        <v>275</v>
      </c>
      <c r="L78" s="103">
        <v>282</v>
      </c>
      <c r="M78" s="103">
        <v>289</v>
      </c>
      <c r="N78" s="103">
        <v>296</v>
      </c>
      <c r="O78" s="103">
        <v>298</v>
      </c>
      <c r="P78" s="103">
        <v>298</v>
      </c>
      <c r="Q78" s="103">
        <v>298</v>
      </c>
      <c r="R78" s="103">
        <v>298</v>
      </c>
      <c r="S78" s="103">
        <v>298</v>
      </c>
      <c r="T78" s="103">
        <v>298</v>
      </c>
      <c r="U78" s="103">
        <v>298</v>
      </c>
      <c r="V78" s="103">
        <v>298</v>
      </c>
      <c r="W78" s="103">
        <v>298</v>
      </c>
      <c r="X78" s="103">
        <v>298</v>
      </c>
      <c r="Y78" s="103">
        <v>298</v>
      </c>
      <c r="Z78" s="103">
        <v>298</v>
      </c>
      <c r="AA78" s="103">
        <v>298</v>
      </c>
      <c r="AB78" s="172"/>
    </row>
    <row r="79" spans="1:28" thickBot="1" x14ac:dyDescent="0.25">
      <c r="A79" s="167" t="str">
        <f>Statistici!A21</f>
        <v>MEHEDINTI</v>
      </c>
      <c r="B79" s="167" t="s">
        <v>102</v>
      </c>
      <c r="C79" s="93" t="s">
        <v>89</v>
      </c>
      <c r="D79" s="93" t="str">
        <f>$A$79&amp;C79</f>
        <v>MEHEDINTIURBAN</v>
      </c>
      <c r="E79" s="101">
        <v>9.8079987638672588</v>
      </c>
      <c r="F79" s="101">
        <v>10.062052708092567</v>
      </c>
      <c r="G79" s="101">
        <v>10.322745840699641</v>
      </c>
      <c r="H79" s="101">
        <v>10.590346240768808</v>
      </c>
      <c r="I79" s="101">
        <v>10.865000291032215</v>
      </c>
      <c r="J79" s="101">
        <v>11.146902005701351</v>
      </c>
      <c r="K79" s="101">
        <v>11.436530508049321</v>
      </c>
      <c r="L79" s="101">
        <v>11.522820781688656</v>
      </c>
      <c r="M79" s="101">
        <v>11.55688348817211</v>
      </c>
      <c r="N79" s="101">
        <v>11.736040806977343</v>
      </c>
      <c r="O79" s="101">
        <v>11.91786669379224</v>
      </c>
      <c r="P79" s="101">
        <v>12.102552936389573</v>
      </c>
      <c r="Q79" s="101">
        <v>12.290101008229387</v>
      </c>
      <c r="R79" s="101">
        <v>12.48055524272737</v>
      </c>
      <c r="S79" s="101">
        <v>12.673960659018883</v>
      </c>
      <c r="T79" s="101">
        <v>12.870362972455993</v>
      </c>
      <c r="U79" s="101">
        <v>13.069814006294939</v>
      </c>
      <c r="V79" s="101">
        <v>13.272355878535341</v>
      </c>
      <c r="W79" s="101">
        <v>13.478036484073753</v>
      </c>
      <c r="X79" s="101">
        <v>13.686904459694224</v>
      </c>
      <c r="Y79" s="101">
        <v>13.89908684454258</v>
      </c>
      <c r="Z79" s="101">
        <v>0</v>
      </c>
      <c r="AA79" s="101">
        <v>0</v>
      </c>
      <c r="AB79" s="173"/>
    </row>
    <row r="80" spans="1:28" thickBot="1" x14ac:dyDescent="0.25">
      <c r="A80" s="168"/>
      <c r="B80" s="168"/>
      <c r="C80" s="95" t="s">
        <v>90</v>
      </c>
      <c r="D80" s="93" t="str">
        <f t="shared" ref="D80:D82" si="23">$A$79&amp;C80</f>
        <v>MEHEDINTIURBAN MIC</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c r="X80" s="102">
        <v>0</v>
      </c>
      <c r="Y80" s="102">
        <v>0</v>
      </c>
      <c r="Z80" s="102">
        <v>0</v>
      </c>
      <c r="AA80" s="102">
        <v>0</v>
      </c>
      <c r="AB80" s="174"/>
    </row>
    <row r="81" spans="1:28" thickBot="1" x14ac:dyDescent="0.25">
      <c r="A81" s="168"/>
      <c r="B81" s="168"/>
      <c r="C81" s="95" t="s">
        <v>91</v>
      </c>
      <c r="D81" s="93" t="str">
        <f t="shared" si="23"/>
        <v>MEHEDINTIRURAL</v>
      </c>
      <c r="E81" s="102">
        <v>4.3230625446143609</v>
      </c>
      <c r="F81" s="102">
        <v>4.4312084066131732</v>
      </c>
      <c r="G81" s="102">
        <v>4.5419649786532856</v>
      </c>
      <c r="H81" s="102">
        <v>4.6553509010043896</v>
      </c>
      <c r="I81" s="102">
        <v>4.7714383359114452</v>
      </c>
      <c r="J81" s="102">
        <v>4.8902823764376491</v>
      </c>
      <c r="K81" s="102">
        <v>5.0116081831477084</v>
      </c>
      <c r="L81" s="102">
        <v>5.0433197554733793</v>
      </c>
      <c r="M81" s="102">
        <v>5.0519491110964978</v>
      </c>
      <c r="N81" s="102">
        <v>5.1235366107972409</v>
      </c>
      <c r="O81" s="102">
        <v>5.1958953720470493</v>
      </c>
      <c r="P81" s="102">
        <v>5.2686664608658429</v>
      </c>
      <c r="Q81" s="102">
        <v>5.3420631328779749</v>
      </c>
      <c r="R81" s="102">
        <v>5.4161616991565458</v>
      </c>
      <c r="S81" s="102">
        <v>5.490840802206189</v>
      </c>
      <c r="T81" s="102">
        <v>5.5661772651271901</v>
      </c>
      <c r="U81" s="102">
        <v>5.6418210563790288</v>
      </c>
      <c r="V81" s="102">
        <v>5.7180440412721403</v>
      </c>
      <c r="W81" s="102">
        <v>5.7946951598495753</v>
      </c>
      <c r="X81" s="102">
        <v>5.8717864450170199</v>
      </c>
      <c r="Y81" s="102">
        <v>5.9494764244716984</v>
      </c>
      <c r="Z81" s="102">
        <v>0</v>
      </c>
      <c r="AA81" s="102">
        <v>0</v>
      </c>
      <c r="AB81" s="174"/>
    </row>
    <row r="82" spans="1:28" thickBot="1" x14ac:dyDescent="0.25">
      <c r="A82" s="169"/>
      <c r="B82" s="169"/>
      <c r="C82" s="98" t="s">
        <v>92</v>
      </c>
      <c r="D82" s="93" t="str">
        <f t="shared" si="23"/>
        <v>MEHEDINTIIIC</v>
      </c>
      <c r="E82" s="103">
        <v>323.77371205650314</v>
      </c>
      <c r="F82" s="103">
        <v>323.77371205650314</v>
      </c>
      <c r="G82" s="103">
        <v>323.77371205650314</v>
      </c>
      <c r="H82" s="103">
        <v>323.77371205650314</v>
      </c>
      <c r="I82" s="103">
        <v>323.77371205650314</v>
      </c>
      <c r="J82" s="103">
        <v>323.77371205650314</v>
      </c>
      <c r="K82" s="103">
        <v>323.77371205650314</v>
      </c>
      <c r="L82" s="103">
        <v>323.77371205650314</v>
      </c>
      <c r="M82" s="103">
        <v>323.77371205650314</v>
      </c>
      <c r="N82" s="103">
        <v>327.82088345720939</v>
      </c>
      <c r="O82" s="103">
        <v>331.91864450042453</v>
      </c>
      <c r="P82" s="103">
        <v>336.06762755667978</v>
      </c>
      <c r="Q82" s="103">
        <v>340.26847290113835</v>
      </c>
      <c r="R82" s="103">
        <v>344.52182881240253</v>
      </c>
      <c r="S82" s="103">
        <v>348.82835167255757</v>
      </c>
      <c r="T82" s="103">
        <v>353.18870606846451</v>
      </c>
      <c r="U82" s="103">
        <v>357.60356489432036</v>
      </c>
      <c r="V82" s="103">
        <v>362.07360945549937</v>
      </c>
      <c r="W82" s="103">
        <v>366.59952957369313</v>
      </c>
      <c r="X82" s="103">
        <v>371.18202369336421</v>
      </c>
      <c r="Y82" s="103">
        <v>375.82179898953132</v>
      </c>
      <c r="Z82" s="103">
        <v>0</v>
      </c>
      <c r="AA82" s="103">
        <v>0</v>
      </c>
      <c r="AB82" s="175"/>
    </row>
    <row r="83" spans="1:28" thickBot="1" x14ac:dyDescent="0.25">
      <c r="A83" s="167" t="str">
        <f>Statistici!A22</f>
        <v>MURES</v>
      </c>
      <c r="B83" s="167" t="s">
        <v>101</v>
      </c>
      <c r="C83" s="93" t="s">
        <v>89</v>
      </c>
      <c r="D83" s="93" t="str">
        <f>$A$83&amp;C83</f>
        <v>MURESURBAN</v>
      </c>
      <c r="E83" s="101">
        <v>11.2</v>
      </c>
      <c r="F83" s="101">
        <v>11.67</v>
      </c>
      <c r="G83" s="101">
        <v>12.15</v>
      </c>
      <c r="H83" s="101">
        <v>12.54</v>
      </c>
      <c r="I83" s="101">
        <v>12.95</v>
      </c>
      <c r="J83" s="101">
        <v>13.37</v>
      </c>
      <c r="K83" s="101">
        <v>13.61</v>
      </c>
      <c r="L83" s="101">
        <v>13.83</v>
      </c>
      <c r="M83" s="101">
        <v>14.06</v>
      </c>
      <c r="N83" s="101">
        <v>14.3</v>
      </c>
      <c r="O83" s="101">
        <v>14.53</v>
      </c>
      <c r="P83" s="101">
        <v>14.77</v>
      </c>
      <c r="Q83" s="101">
        <v>0</v>
      </c>
      <c r="R83" s="101">
        <v>0</v>
      </c>
      <c r="S83" s="101">
        <v>0</v>
      </c>
      <c r="T83" s="101">
        <v>0</v>
      </c>
      <c r="U83" s="101">
        <v>0</v>
      </c>
      <c r="V83" s="101">
        <v>0</v>
      </c>
      <c r="W83" s="101">
        <v>0</v>
      </c>
      <c r="X83" s="101">
        <v>0</v>
      </c>
      <c r="Y83" s="101">
        <v>0</v>
      </c>
      <c r="Z83" s="101">
        <v>0</v>
      </c>
      <c r="AA83" s="101">
        <v>0</v>
      </c>
      <c r="AB83" s="173"/>
    </row>
    <row r="84" spans="1:28" thickBot="1" x14ac:dyDescent="0.25">
      <c r="A84" s="168"/>
      <c r="B84" s="168"/>
      <c r="C84" s="95" t="s">
        <v>90</v>
      </c>
      <c r="D84" s="93" t="str">
        <f t="shared" ref="D84:D86" si="24">$A$83&amp;C84</f>
        <v>MURESURBAN MIC</v>
      </c>
      <c r="E84" s="102">
        <v>0</v>
      </c>
      <c r="F84" s="102">
        <v>0</v>
      </c>
      <c r="G84" s="102">
        <v>0</v>
      </c>
      <c r="H84" s="102">
        <v>0</v>
      </c>
      <c r="I84" s="102">
        <v>0</v>
      </c>
      <c r="J84" s="102">
        <v>0</v>
      </c>
      <c r="K84" s="102">
        <v>0</v>
      </c>
      <c r="L84" s="102">
        <v>0</v>
      </c>
      <c r="M84" s="102">
        <v>0</v>
      </c>
      <c r="N84" s="102">
        <v>0</v>
      </c>
      <c r="O84" s="102">
        <v>0</v>
      </c>
      <c r="P84" s="102">
        <v>0</v>
      </c>
      <c r="Q84" s="102">
        <v>0</v>
      </c>
      <c r="R84" s="102">
        <v>0</v>
      </c>
      <c r="S84" s="102">
        <v>0</v>
      </c>
      <c r="T84" s="102">
        <v>0</v>
      </c>
      <c r="U84" s="102">
        <v>0</v>
      </c>
      <c r="V84" s="102">
        <v>0</v>
      </c>
      <c r="W84" s="102">
        <v>0</v>
      </c>
      <c r="X84" s="102">
        <v>0</v>
      </c>
      <c r="Y84" s="102">
        <v>0</v>
      </c>
      <c r="Z84" s="102">
        <v>0</v>
      </c>
      <c r="AA84" s="102">
        <v>0</v>
      </c>
      <c r="AB84" s="174"/>
    </row>
    <row r="85" spans="1:28" thickBot="1" x14ac:dyDescent="0.25">
      <c r="A85" s="168"/>
      <c r="B85" s="168"/>
      <c r="C85" s="95" t="s">
        <v>91</v>
      </c>
      <c r="D85" s="93" t="str">
        <f t="shared" si="24"/>
        <v>MURESRURAL</v>
      </c>
      <c r="E85" s="102">
        <v>4.9400000000000004</v>
      </c>
      <c r="F85" s="102">
        <v>5.15</v>
      </c>
      <c r="G85" s="102">
        <v>5.36</v>
      </c>
      <c r="H85" s="102">
        <v>5.53</v>
      </c>
      <c r="I85" s="102">
        <v>5.71</v>
      </c>
      <c r="J85" s="102">
        <v>5.89</v>
      </c>
      <c r="K85" s="102">
        <v>6</v>
      </c>
      <c r="L85" s="102">
        <v>6.1</v>
      </c>
      <c r="M85" s="102">
        <v>6.2</v>
      </c>
      <c r="N85" s="102">
        <v>6.3</v>
      </c>
      <c r="O85" s="102">
        <v>6.41</v>
      </c>
      <c r="P85" s="102">
        <v>6.51</v>
      </c>
      <c r="Q85" s="102">
        <v>0</v>
      </c>
      <c r="R85" s="102">
        <v>0</v>
      </c>
      <c r="S85" s="102">
        <v>0</v>
      </c>
      <c r="T85" s="102">
        <v>0</v>
      </c>
      <c r="U85" s="102">
        <v>0</v>
      </c>
      <c r="V85" s="102">
        <v>0</v>
      </c>
      <c r="W85" s="102">
        <v>0</v>
      </c>
      <c r="X85" s="102">
        <v>0</v>
      </c>
      <c r="Y85" s="102">
        <v>0</v>
      </c>
      <c r="Z85" s="102">
        <v>0</v>
      </c>
      <c r="AA85" s="102">
        <v>0</v>
      </c>
      <c r="AB85" s="174"/>
    </row>
    <row r="86" spans="1:28" thickBot="1" x14ac:dyDescent="0.25">
      <c r="A86" s="169"/>
      <c r="B86" s="169"/>
      <c r="C86" s="98" t="s">
        <v>92</v>
      </c>
      <c r="D86" s="93" t="str">
        <f t="shared" si="24"/>
        <v>MURESIIC</v>
      </c>
      <c r="E86" s="103">
        <v>367</v>
      </c>
      <c r="F86" s="103">
        <v>367</v>
      </c>
      <c r="G86" s="103">
        <v>367</v>
      </c>
      <c r="H86" s="103">
        <v>367</v>
      </c>
      <c r="I86" s="103">
        <v>367</v>
      </c>
      <c r="J86" s="103">
        <v>367</v>
      </c>
      <c r="K86" s="103">
        <v>367</v>
      </c>
      <c r="L86" s="103">
        <v>367</v>
      </c>
      <c r="M86" s="103">
        <v>367</v>
      </c>
      <c r="N86" s="103">
        <v>367</v>
      </c>
      <c r="O86" s="103">
        <v>367</v>
      </c>
      <c r="P86" s="103">
        <v>367</v>
      </c>
      <c r="Q86" s="103">
        <v>0</v>
      </c>
      <c r="R86" s="103">
        <v>0</v>
      </c>
      <c r="S86" s="103">
        <v>0</v>
      </c>
      <c r="T86" s="103">
        <v>0</v>
      </c>
      <c r="U86" s="103">
        <v>0</v>
      </c>
      <c r="V86" s="103">
        <v>0</v>
      </c>
      <c r="W86" s="103">
        <v>0</v>
      </c>
      <c r="X86" s="103">
        <v>0</v>
      </c>
      <c r="Y86" s="103">
        <v>0</v>
      </c>
      <c r="Z86" s="103">
        <v>0</v>
      </c>
      <c r="AA86" s="103">
        <v>0</v>
      </c>
      <c r="AB86" s="175"/>
    </row>
    <row r="87" spans="1:28" thickBot="1" x14ac:dyDescent="0.25">
      <c r="A87" s="167" t="str">
        <f>Statistici!A23</f>
        <v>NEAMT</v>
      </c>
      <c r="B87" s="167" t="s">
        <v>102</v>
      </c>
      <c r="C87" s="93" t="s">
        <v>89</v>
      </c>
      <c r="D87" s="93" t="str">
        <f>$A$87&amp;C87</f>
        <v>NEAMTURBAN</v>
      </c>
      <c r="E87" s="101">
        <v>9.5276824089517866</v>
      </c>
      <c r="F87" s="101">
        <v>9.8728841094745743</v>
      </c>
      <c r="G87" s="101">
        <v>10.233798133165852</v>
      </c>
      <c r="H87" s="101">
        <v>10.575682401052433</v>
      </c>
      <c r="I87" s="101">
        <v>10.930345015600686</v>
      </c>
      <c r="J87" s="101">
        <v>11.300045142247759</v>
      </c>
      <c r="K87" s="101">
        <v>11.693694620564708</v>
      </c>
      <c r="L87" s="101">
        <v>12.065458097193741</v>
      </c>
      <c r="M87" s="101">
        <v>12.448502922024522</v>
      </c>
      <c r="N87" s="101">
        <v>12.84410510825724</v>
      </c>
      <c r="O87" s="101">
        <v>13.253680545908505</v>
      </c>
      <c r="P87" s="101">
        <v>13.570839823377339</v>
      </c>
      <c r="Q87" s="101">
        <v>13.679406541964358</v>
      </c>
      <c r="R87" s="101">
        <v>0</v>
      </c>
      <c r="S87" s="101">
        <v>0</v>
      </c>
      <c r="T87" s="101">
        <v>0</v>
      </c>
      <c r="U87" s="101">
        <v>0</v>
      </c>
      <c r="V87" s="101">
        <v>0</v>
      </c>
      <c r="W87" s="101">
        <v>0</v>
      </c>
      <c r="X87" s="101">
        <v>0</v>
      </c>
      <c r="Y87" s="101">
        <v>0</v>
      </c>
      <c r="Z87" s="101">
        <v>0</v>
      </c>
      <c r="AA87" s="101">
        <v>0</v>
      </c>
      <c r="AB87" s="170" t="s">
        <v>97</v>
      </c>
    </row>
    <row r="88" spans="1:28" ht="14.45" customHeight="1" thickBot="1" x14ac:dyDescent="0.25">
      <c r="A88" s="168"/>
      <c r="B88" s="168"/>
      <c r="C88" s="95" t="s">
        <v>90</v>
      </c>
      <c r="D88" s="93" t="str">
        <f t="shared" ref="D88:D90" si="25">$A$87&amp;C88</f>
        <v>NEAMTURBAN MIC</v>
      </c>
      <c r="E88" s="102">
        <v>0</v>
      </c>
      <c r="F88" s="102">
        <v>0</v>
      </c>
      <c r="G88" s="102">
        <v>0</v>
      </c>
      <c r="H88" s="102">
        <v>0</v>
      </c>
      <c r="I88" s="102">
        <v>0</v>
      </c>
      <c r="J88" s="102">
        <v>0</v>
      </c>
      <c r="K88" s="102">
        <v>0</v>
      </c>
      <c r="L88" s="102">
        <v>0</v>
      </c>
      <c r="M88" s="102">
        <v>0</v>
      </c>
      <c r="N88" s="102">
        <v>0</v>
      </c>
      <c r="O88" s="102">
        <v>0</v>
      </c>
      <c r="P88" s="102">
        <v>0</v>
      </c>
      <c r="Q88" s="102">
        <v>0</v>
      </c>
      <c r="R88" s="102">
        <v>0</v>
      </c>
      <c r="S88" s="102">
        <v>0</v>
      </c>
      <c r="T88" s="102">
        <v>0</v>
      </c>
      <c r="U88" s="102">
        <v>0</v>
      </c>
      <c r="V88" s="102">
        <v>0</v>
      </c>
      <c r="W88" s="102">
        <v>0</v>
      </c>
      <c r="X88" s="102">
        <v>0</v>
      </c>
      <c r="Y88" s="102">
        <v>0</v>
      </c>
      <c r="Z88" s="102">
        <v>0</v>
      </c>
      <c r="AA88" s="102">
        <v>0</v>
      </c>
      <c r="AB88" s="171"/>
    </row>
    <row r="89" spans="1:28" ht="14.45" customHeight="1" thickBot="1" x14ac:dyDescent="0.25">
      <c r="A89" s="168"/>
      <c r="B89" s="168"/>
      <c r="C89" s="95" t="s">
        <v>91</v>
      </c>
      <c r="D89" s="93" t="str">
        <f t="shared" si="25"/>
        <v>NEAMTRURAL</v>
      </c>
      <c r="E89" s="102">
        <v>4.3495941432171197</v>
      </c>
      <c r="F89" s="102">
        <v>4.5071862238905673</v>
      </c>
      <c r="G89" s="102">
        <v>4.6719513216626716</v>
      </c>
      <c r="H89" s="102">
        <v>4.8280289222195876</v>
      </c>
      <c r="I89" s="102">
        <v>4.9899401158177037</v>
      </c>
      <c r="J89" s="102">
        <v>5.1587162605913663</v>
      </c>
      <c r="K89" s="102">
        <v>5.3384258050404085</v>
      </c>
      <c r="L89" s="102">
        <v>5.508143913936272</v>
      </c>
      <c r="M89" s="102">
        <v>5.6830122035329333</v>
      </c>
      <c r="N89" s="102">
        <v>5.8636132015956948</v>
      </c>
      <c r="O89" s="102">
        <v>6.0505932926973598</v>
      </c>
      <c r="P89" s="102">
        <v>6.1953833976287838</v>
      </c>
      <c r="Q89" s="102">
        <v>6.2449464648098143</v>
      </c>
      <c r="R89" s="102">
        <v>0</v>
      </c>
      <c r="S89" s="102">
        <v>0</v>
      </c>
      <c r="T89" s="102">
        <v>0</v>
      </c>
      <c r="U89" s="102">
        <v>0</v>
      </c>
      <c r="V89" s="102">
        <v>0</v>
      </c>
      <c r="W89" s="102">
        <v>0</v>
      </c>
      <c r="X89" s="102">
        <v>0</v>
      </c>
      <c r="Y89" s="102">
        <v>0</v>
      </c>
      <c r="Z89" s="102">
        <v>0</v>
      </c>
      <c r="AA89" s="102">
        <v>0</v>
      </c>
      <c r="AB89" s="171"/>
    </row>
    <row r="90" spans="1:28" ht="15" customHeight="1" thickBot="1" x14ac:dyDescent="0.25">
      <c r="A90" s="169"/>
      <c r="B90" s="169"/>
      <c r="C90" s="98" t="s">
        <v>92</v>
      </c>
      <c r="D90" s="93" t="str">
        <f t="shared" si="25"/>
        <v>NEAMTIIC</v>
      </c>
      <c r="E90" s="103">
        <v>344</v>
      </c>
      <c r="F90" s="103">
        <v>344</v>
      </c>
      <c r="G90" s="103">
        <v>344</v>
      </c>
      <c r="H90" s="103">
        <v>344</v>
      </c>
      <c r="I90" s="103">
        <v>344</v>
      </c>
      <c r="J90" s="103">
        <v>344</v>
      </c>
      <c r="K90" s="103">
        <v>344</v>
      </c>
      <c r="L90" s="103">
        <v>344</v>
      </c>
      <c r="M90" s="103">
        <v>344</v>
      </c>
      <c r="N90" s="103">
        <v>344</v>
      </c>
      <c r="O90" s="103">
        <v>344</v>
      </c>
      <c r="P90" s="103">
        <v>344</v>
      </c>
      <c r="Q90" s="103">
        <v>344</v>
      </c>
      <c r="R90" s="103">
        <v>0</v>
      </c>
      <c r="S90" s="103">
        <v>0</v>
      </c>
      <c r="T90" s="103">
        <v>0</v>
      </c>
      <c r="U90" s="103">
        <v>0</v>
      </c>
      <c r="V90" s="103">
        <v>0</v>
      </c>
      <c r="W90" s="103">
        <v>0</v>
      </c>
      <c r="X90" s="103">
        <v>0</v>
      </c>
      <c r="Y90" s="103">
        <v>0</v>
      </c>
      <c r="Z90" s="103">
        <v>0</v>
      </c>
      <c r="AA90" s="103">
        <v>0</v>
      </c>
      <c r="AB90" s="172"/>
    </row>
    <row r="91" spans="1:28" thickBot="1" x14ac:dyDescent="0.25">
      <c r="A91" s="167" t="str">
        <f>Statistici!A24</f>
        <v>OLT</v>
      </c>
      <c r="B91" s="167" t="s">
        <v>102</v>
      </c>
      <c r="C91" s="93" t="s">
        <v>89</v>
      </c>
      <c r="D91" s="93" t="str">
        <f>$A$91&amp;C91</f>
        <v>OLTURBAN</v>
      </c>
      <c r="E91" s="101">
        <v>12.4</v>
      </c>
      <c r="F91" s="101">
        <v>12.6</v>
      </c>
      <c r="G91" s="101">
        <v>12.9</v>
      </c>
      <c r="H91" s="101">
        <v>13.1</v>
      </c>
      <c r="I91" s="101">
        <v>13.3</v>
      </c>
      <c r="J91" s="101">
        <v>13.6</v>
      </c>
      <c r="K91" s="101">
        <v>13.8</v>
      </c>
      <c r="L91" s="101">
        <v>14</v>
      </c>
      <c r="M91" s="101">
        <v>14.3</v>
      </c>
      <c r="N91" s="101">
        <v>14.4</v>
      </c>
      <c r="O91" s="101">
        <v>14.4</v>
      </c>
      <c r="P91" s="101">
        <v>14.5</v>
      </c>
      <c r="Q91" s="101">
        <v>14.6</v>
      </c>
      <c r="R91" s="101">
        <v>15</v>
      </c>
      <c r="S91" s="101">
        <v>15.4</v>
      </c>
      <c r="T91" s="101">
        <v>15.7</v>
      </c>
      <c r="U91" s="101">
        <v>16.100000000000001</v>
      </c>
      <c r="V91" s="101">
        <v>16.600000000000001</v>
      </c>
      <c r="W91" s="101">
        <v>0</v>
      </c>
      <c r="X91" s="101">
        <v>0</v>
      </c>
      <c r="Y91" s="101">
        <v>0</v>
      </c>
      <c r="Z91" s="101">
        <v>0</v>
      </c>
      <c r="AA91" s="101">
        <v>0</v>
      </c>
      <c r="AB91" s="173"/>
    </row>
    <row r="92" spans="1:28" ht="14.45" customHeight="1" thickBot="1" x14ac:dyDescent="0.25">
      <c r="A92" s="168"/>
      <c r="B92" s="168"/>
      <c r="C92" s="95" t="s">
        <v>90</v>
      </c>
      <c r="D92" s="93" t="str">
        <f t="shared" ref="D92:D94" si="26">$A$91&amp;C92</f>
        <v>OLTURBAN MIC</v>
      </c>
      <c r="E92" s="102">
        <v>0</v>
      </c>
      <c r="F92" s="102">
        <v>0</v>
      </c>
      <c r="G92" s="102">
        <v>0</v>
      </c>
      <c r="H92" s="102">
        <v>0</v>
      </c>
      <c r="I92" s="102">
        <v>0</v>
      </c>
      <c r="J92" s="102">
        <v>0</v>
      </c>
      <c r="K92" s="102">
        <v>0</v>
      </c>
      <c r="L92" s="102">
        <v>0</v>
      </c>
      <c r="M92" s="102">
        <v>0</v>
      </c>
      <c r="N92" s="102">
        <v>0</v>
      </c>
      <c r="O92" s="102">
        <v>0</v>
      </c>
      <c r="P92" s="102">
        <v>0</v>
      </c>
      <c r="Q92" s="102">
        <v>0</v>
      </c>
      <c r="R92" s="102">
        <v>0</v>
      </c>
      <c r="S92" s="102">
        <v>0</v>
      </c>
      <c r="T92" s="102">
        <v>0</v>
      </c>
      <c r="U92" s="102">
        <v>0</v>
      </c>
      <c r="V92" s="102">
        <v>0</v>
      </c>
      <c r="W92" s="102">
        <v>0</v>
      </c>
      <c r="X92" s="102">
        <v>0</v>
      </c>
      <c r="Y92" s="102">
        <v>0</v>
      </c>
      <c r="Z92" s="102">
        <v>0</v>
      </c>
      <c r="AA92" s="102">
        <v>0</v>
      </c>
      <c r="AB92" s="174"/>
    </row>
    <row r="93" spans="1:28" ht="14.45" customHeight="1" thickBot="1" x14ac:dyDescent="0.25">
      <c r="A93" s="168"/>
      <c r="B93" s="168"/>
      <c r="C93" s="95" t="s">
        <v>91</v>
      </c>
      <c r="D93" s="93" t="str">
        <f t="shared" si="26"/>
        <v>OLTRURAL</v>
      </c>
      <c r="E93" s="102">
        <v>3.5</v>
      </c>
      <c r="F93" s="102">
        <v>3.7</v>
      </c>
      <c r="G93" s="102">
        <v>3.9</v>
      </c>
      <c r="H93" s="102">
        <v>4.0999999999999996</v>
      </c>
      <c r="I93" s="102">
        <v>4.4000000000000004</v>
      </c>
      <c r="J93" s="102">
        <v>4.5999999999999996</v>
      </c>
      <c r="K93" s="102">
        <v>4.9000000000000004</v>
      </c>
      <c r="L93" s="102">
        <v>5.0999999999999996</v>
      </c>
      <c r="M93" s="102">
        <v>5.4</v>
      </c>
      <c r="N93" s="102">
        <v>5.7</v>
      </c>
      <c r="O93" s="102">
        <v>5.6</v>
      </c>
      <c r="P93" s="102">
        <v>5.6</v>
      </c>
      <c r="Q93" s="102">
        <v>5.6</v>
      </c>
      <c r="R93" s="102">
        <v>5.7</v>
      </c>
      <c r="S93" s="102">
        <v>5.8</v>
      </c>
      <c r="T93" s="102">
        <v>5.9</v>
      </c>
      <c r="U93" s="102">
        <v>6</v>
      </c>
      <c r="V93" s="102">
        <v>6.1</v>
      </c>
      <c r="W93" s="102">
        <v>0</v>
      </c>
      <c r="X93" s="102">
        <v>0</v>
      </c>
      <c r="Y93" s="102">
        <v>0</v>
      </c>
      <c r="Z93" s="102">
        <v>0</v>
      </c>
      <c r="AA93" s="102">
        <v>0</v>
      </c>
      <c r="AB93" s="174"/>
    </row>
    <row r="94" spans="1:28" ht="15" customHeight="1" thickBot="1" x14ac:dyDescent="0.25">
      <c r="A94" s="169"/>
      <c r="B94" s="169"/>
      <c r="C94" s="98" t="s">
        <v>92</v>
      </c>
      <c r="D94" s="93" t="str">
        <f t="shared" si="26"/>
        <v>OLTIIC</v>
      </c>
      <c r="E94" s="103">
        <v>327</v>
      </c>
      <c r="F94" s="103">
        <v>327</v>
      </c>
      <c r="G94" s="103">
        <v>327</v>
      </c>
      <c r="H94" s="103">
        <v>327</v>
      </c>
      <c r="I94" s="103">
        <v>327</v>
      </c>
      <c r="J94" s="103">
        <v>327</v>
      </c>
      <c r="K94" s="103">
        <v>327</v>
      </c>
      <c r="L94" s="103">
        <v>327</v>
      </c>
      <c r="M94" s="103">
        <v>327</v>
      </c>
      <c r="N94" s="103">
        <v>327</v>
      </c>
      <c r="O94" s="103">
        <v>327</v>
      </c>
      <c r="P94" s="103">
        <v>327</v>
      </c>
      <c r="Q94" s="103">
        <v>327</v>
      </c>
      <c r="R94" s="103">
        <v>333</v>
      </c>
      <c r="S94" s="103">
        <v>340</v>
      </c>
      <c r="T94" s="103">
        <v>347</v>
      </c>
      <c r="U94" s="103">
        <v>354</v>
      </c>
      <c r="V94" s="103">
        <v>361</v>
      </c>
      <c r="W94" s="103">
        <v>0</v>
      </c>
      <c r="X94" s="103">
        <v>0</v>
      </c>
      <c r="Y94" s="103">
        <v>0</v>
      </c>
      <c r="Z94" s="103">
        <v>0</v>
      </c>
      <c r="AA94" s="103">
        <v>0</v>
      </c>
      <c r="AB94" s="175"/>
    </row>
    <row r="95" spans="1:28" thickBot="1" x14ac:dyDescent="0.25">
      <c r="A95" s="167" t="str">
        <f>Statistici!A25</f>
        <v>PRAHOVA</v>
      </c>
      <c r="B95" s="167" t="s">
        <v>102</v>
      </c>
      <c r="C95" s="93" t="s">
        <v>89</v>
      </c>
      <c r="D95" s="93" t="str">
        <f>$A$95&amp;C95</f>
        <v>PRAHOVAURBAN</v>
      </c>
      <c r="E95" s="101">
        <v>7.66</v>
      </c>
      <c r="F95" s="101">
        <v>8.0299999999999994</v>
      </c>
      <c r="G95" s="101">
        <v>8.41</v>
      </c>
      <c r="H95" s="101">
        <v>8.82</v>
      </c>
      <c r="I95" s="101">
        <v>9.24</v>
      </c>
      <c r="J95" s="101">
        <v>9.69</v>
      </c>
      <c r="K95" s="101">
        <v>9.9700000000000006</v>
      </c>
      <c r="L95" s="101">
        <v>10.1</v>
      </c>
      <c r="M95" s="101">
        <v>10.220000000000001</v>
      </c>
      <c r="N95" s="101">
        <v>10.35</v>
      </c>
      <c r="O95" s="101">
        <v>10.48</v>
      </c>
      <c r="P95" s="101">
        <v>10.61</v>
      </c>
      <c r="Q95" s="101">
        <v>10.75</v>
      </c>
      <c r="R95" s="101">
        <v>10.88</v>
      </c>
      <c r="S95" s="101">
        <v>11.02</v>
      </c>
      <c r="T95" s="101">
        <v>11.16</v>
      </c>
      <c r="U95" s="101">
        <v>11.3</v>
      </c>
      <c r="V95" s="101">
        <v>11.44</v>
      </c>
      <c r="W95" s="101">
        <v>11.59</v>
      </c>
      <c r="X95" s="101">
        <v>11.73</v>
      </c>
      <c r="Y95" s="101">
        <v>11.88</v>
      </c>
      <c r="Z95" s="101">
        <v>0</v>
      </c>
      <c r="AA95" s="101">
        <v>0</v>
      </c>
      <c r="AB95" s="173"/>
    </row>
    <row r="96" spans="1:28" thickBot="1" x14ac:dyDescent="0.25">
      <c r="A96" s="168"/>
      <c r="B96" s="168"/>
      <c r="C96" s="95" t="s">
        <v>90</v>
      </c>
      <c r="D96" s="93" t="str">
        <f t="shared" ref="D96:D98" si="27">$A$95&amp;C96</f>
        <v>PRAHOVAURBAN MIC</v>
      </c>
      <c r="E96" s="102">
        <v>0</v>
      </c>
      <c r="F96" s="102">
        <v>0</v>
      </c>
      <c r="G96" s="102">
        <v>0</v>
      </c>
      <c r="H96" s="102">
        <v>0</v>
      </c>
      <c r="I96" s="102">
        <v>0</v>
      </c>
      <c r="J96" s="102">
        <v>0</v>
      </c>
      <c r="K96" s="102">
        <v>0</v>
      </c>
      <c r="L96" s="102">
        <v>0</v>
      </c>
      <c r="M96" s="102">
        <v>0</v>
      </c>
      <c r="N96" s="102">
        <v>0</v>
      </c>
      <c r="O96" s="102">
        <v>0</v>
      </c>
      <c r="P96" s="102">
        <v>0</v>
      </c>
      <c r="Q96" s="102">
        <v>0</v>
      </c>
      <c r="R96" s="102">
        <v>0</v>
      </c>
      <c r="S96" s="102">
        <v>0</v>
      </c>
      <c r="T96" s="102">
        <v>0</v>
      </c>
      <c r="U96" s="102">
        <v>0</v>
      </c>
      <c r="V96" s="102">
        <v>0</v>
      </c>
      <c r="W96" s="102">
        <v>0</v>
      </c>
      <c r="X96" s="102">
        <v>0</v>
      </c>
      <c r="Y96" s="102">
        <v>0</v>
      </c>
      <c r="Z96" s="102">
        <v>0</v>
      </c>
      <c r="AA96" s="102">
        <v>0</v>
      </c>
      <c r="AB96" s="174"/>
    </row>
    <row r="97" spans="1:28" thickBot="1" x14ac:dyDescent="0.25">
      <c r="A97" s="168"/>
      <c r="B97" s="168"/>
      <c r="C97" s="95" t="s">
        <v>91</v>
      </c>
      <c r="D97" s="93" t="str">
        <f t="shared" si="27"/>
        <v>PRAHOVARURAL</v>
      </c>
      <c r="E97" s="102">
        <v>7.14</v>
      </c>
      <c r="F97" s="102">
        <v>7.47</v>
      </c>
      <c r="G97" s="102">
        <v>7.81</v>
      </c>
      <c r="H97" s="102">
        <v>8.17</v>
      </c>
      <c r="I97" s="102">
        <v>8.5399999999999991</v>
      </c>
      <c r="J97" s="102">
        <v>8.93</v>
      </c>
      <c r="K97" s="102">
        <v>9.9700000000000006</v>
      </c>
      <c r="L97" s="102">
        <f>L95</f>
        <v>10.1</v>
      </c>
      <c r="M97" s="102">
        <f t="shared" ref="M97" si="28">M95</f>
        <v>10.220000000000001</v>
      </c>
      <c r="N97" s="102">
        <v>9.48</v>
      </c>
      <c r="O97" s="102">
        <v>9.58</v>
      </c>
      <c r="P97" s="102">
        <v>9.69</v>
      </c>
      <c r="Q97" s="102">
        <v>9.7899999999999991</v>
      </c>
      <c r="R97" s="102">
        <v>9.89</v>
      </c>
      <c r="S97" s="102">
        <v>9.99</v>
      </c>
      <c r="T97" s="102">
        <v>10.09</v>
      </c>
      <c r="U97" s="102">
        <v>10.199999999999999</v>
      </c>
      <c r="V97" s="102">
        <v>10.3</v>
      </c>
      <c r="W97" s="102">
        <v>10.4</v>
      </c>
      <c r="X97" s="102">
        <v>10.5</v>
      </c>
      <c r="Y97" s="102">
        <v>10.6</v>
      </c>
      <c r="Z97" s="102">
        <v>0</v>
      </c>
      <c r="AA97" s="102">
        <v>0</v>
      </c>
      <c r="AB97" s="174"/>
    </row>
    <row r="98" spans="1:28" thickBot="1" x14ac:dyDescent="0.25">
      <c r="A98" s="169"/>
      <c r="B98" s="169"/>
      <c r="C98" s="98" t="s">
        <v>92</v>
      </c>
      <c r="D98" s="93" t="str">
        <f t="shared" si="27"/>
        <v>PRAHOVAIIC</v>
      </c>
      <c r="E98" s="103">
        <v>307</v>
      </c>
      <c r="F98" s="103">
        <v>307</v>
      </c>
      <c r="G98" s="103">
        <v>307</v>
      </c>
      <c r="H98" s="103">
        <v>307</v>
      </c>
      <c r="I98" s="103">
        <v>307</v>
      </c>
      <c r="J98" s="103">
        <v>307</v>
      </c>
      <c r="K98" s="103">
        <v>307</v>
      </c>
      <c r="L98" s="103">
        <v>307</v>
      </c>
      <c r="M98" s="103">
        <v>307</v>
      </c>
      <c r="N98" s="103">
        <v>307</v>
      </c>
      <c r="O98" s="103">
        <v>307</v>
      </c>
      <c r="P98" s="103">
        <v>307</v>
      </c>
      <c r="Q98" s="103">
        <v>307</v>
      </c>
      <c r="R98" s="103">
        <v>307</v>
      </c>
      <c r="S98" s="103">
        <v>307</v>
      </c>
      <c r="T98" s="103">
        <v>307</v>
      </c>
      <c r="U98" s="103">
        <v>307</v>
      </c>
      <c r="V98" s="103">
        <v>307</v>
      </c>
      <c r="W98" s="103">
        <v>307</v>
      </c>
      <c r="X98" s="103">
        <v>307</v>
      </c>
      <c r="Y98" s="103">
        <v>307</v>
      </c>
      <c r="Z98" s="103">
        <v>0</v>
      </c>
      <c r="AA98" s="103">
        <v>0</v>
      </c>
      <c r="AB98" s="175"/>
    </row>
    <row r="99" spans="1:28" thickBot="1" x14ac:dyDescent="0.25">
      <c r="A99" s="167" t="str">
        <f>Statistici!A26</f>
        <v>SALAJ</v>
      </c>
      <c r="B99" s="167" t="s">
        <v>102</v>
      </c>
      <c r="C99" s="93" t="s">
        <v>89</v>
      </c>
      <c r="D99" s="93" t="str">
        <f>$A$99&amp;C99</f>
        <v>SALAJURBAN</v>
      </c>
      <c r="E99" s="101">
        <v>7.7834724769885337</v>
      </c>
      <c r="F99" s="101">
        <v>8.1731007549506991</v>
      </c>
      <c r="G99" s="101">
        <v>8.5329631060148241</v>
      </c>
      <c r="H99" s="101">
        <v>8.9087131542325579</v>
      </c>
      <c r="I99" s="101">
        <v>9.301397295465911</v>
      </c>
      <c r="J99" s="101">
        <v>9.7109850864250014</v>
      </c>
      <c r="K99" s="101">
        <v>10.138680822875473</v>
      </c>
      <c r="L99" s="101">
        <v>10.015780260386139</v>
      </c>
      <c r="M99" s="101">
        <v>9.8941914260779846</v>
      </c>
      <c r="N99" s="101">
        <v>9.7733256288318273</v>
      </c>
      <c r="O99" s="101">
        <v>9.6534882220567084</v>
      </c>
      <c r="P99" s="101">
        <v>9.5373626504363447</v>
      </c>
      <c r="Q99" s="101">
        <v>9.4225430711589393</v>
      </c>
      <c r="R99" s="101">
        <v>9.3082849912965884</v>
      </c>
      <c r="S99" s="101">
        <v>9.1949731388191811</v>
      </c>
      <c r="T99" s="101">
        <v>9.0826128944729163</v>
      </c>
      <c r="U99" s="101">
        <v>8.9715569050982538</v>
      </c>
      <c r="V99" s="101">
        <v>8.8612021809695953</v>
      </c>
      <c r="W99" s="101">
        <v>8.8734607747641334</v>
      </c>
      <c r="X99" s="101">
        <v>8.695991559268851</v>
      </c>
      <c r="Y99" s="101">
        <v>0</v>
      </c>
      <c r="Z99" s="101">
        <v>0</v>
      </c>
      <c r="AA99" s="101">
        <v>0</v>
      </c>
      <c r="AB99" s="170" t="s">
        <v>98</v>
      </c>
    </row>
    <row r="100" spans="1:28" ht="14.45" customHeight="1" thickBot="1" x14ac:dyDescent="0.25">
      <c r="A100" s="168"/>
      <c r="B100" s="168"/>
      <c r="C100" s="95" t="s">
        <v>90</v>
      </c>
      <c r="D100" s="93" t="str">
        <f t="shared" ref="D100:D102" si="29">$A$99&amp;C100</f>
        <v>SALAJURBAN MIC</v>
      </c>
      <c r="E100" s="102">
        <v>0</v>
      </c>
      <c r="F100" s="102">
        <v>0</v>
      </c>
      <c r="G100" s="102">
        <v>0</v>
      </c>
      <c r="H100" s="102">
        <v>0</v>
      </c>
      <c r="I100" s="102">
        <v>0</v>
      </c>
      <c r="J100" s="102">
        <v>0</v>
      </c>
      <c r="K100" s="102">
        <v>0</v>
      </c>
      <c r="L100" s="102">
        <v>0</v>
      </c>
      <c r="M100" s="102">
        <v>0</v>
      </c>
      <c r="N100" s="102">
        <v>0</v>
      </c>
      <c r="O100" s="102">
        <v>0</v>
      </c>
      <c r="P100" s="102">
        <v>0</v>
      </c>
      <c r="Q100" s="102">
        <v>0</v>
      </c>
      <c r="R100" s="102">
        <v>0</v>
      </c>
      <c r="S100" s="102">
        <v>0</v>
      </c>
      <c r="T100" s="102">
        <v>0</v>
      </c>
      <c r="U100" s="102">
        <v>0</v>
      </c>
      <c r="V100" s="102">
        <v>0</v>
      </c>
      <c r="W100" s="102">
        <v>0</v>
      </c>
      <c r="X100" s="102">
        <v>0</v>
      </c>
      <c r="Y100" s="102">
        <v>0</v>
      </c>
      <c r="Z100" s="102">
        <v>0</v>
      </c>
      <c r="AA100" s="102">
        <v>0</v>
      </c>
      <c r="AB100" s="171"/>
    </row>
    <row r="101" spans="1:28" ht="14.45" customHeight="1" thickBot="1" x14ac:dyDescent="0.25">
      <c r="A101" s="168"/>
      <c r="B101" s="168"/>
      <c r="C101" s="95" t="s">
        <v>91</v>
      </c>
      <c r="D101" s="93" t="str">
        <f t="shared" si="29"/>
        <v>SALAJRURAL</v>
      </c>
      <c r="E101" s="102">
        <v>3.9780938712857292</v>
      </c>
      <c r="F101" s="102">
        <v>4.1771599184094139</v>
      </c>
      <c r="G101" s="102">
        <v>4.361206256500294</v>
      </c>
      <c r="H101" s="102">
        <v>4.5533323950399369</v>
      </c>
      <c r="I101" s="102">
        <v>4.753675634331711</v>
      </c>
      <c r="J101" s="102">
        <v>4.9630926028366753</v>
      </c>
      <c r="K101" s="102">
        <v>5.1816985359825987</v>
      </c>
      <c r="L101" s="102">
        <v>5.1187341706838314</v>
      </c>
      <c r="M101" s="102">
        <v>5.0568710639721868</v>
      </c>
      <c r="N101" s="102">
        <v>4.9949506686335239</v>
      </c>
      <c r="O101" s="102">
        <v>4.9337221544491392</v>
      </c>
      <c r="P101" s="102">
        <v>4.8745614139898539</v>
      </c>
      <c r="Q101" s="102">
        <v>4.8156471816351738</v>
      </c>
      <c r="R101" s="102">
        <v>4.7574353719800087</v>
      </c>
      <c r="S101" s="102">
        <v>4.6993373385034669</v>
      </c>
      <c r="T101" s="102">
        <v>4.6420900740455888</v>
      </c>
      <c r="U101" s="102">
        <v>4.5851168814961181</v>
      </c>
      <c r="V101" s="102">
        <v>4.5288412029212708</v>
      </c>
      <c r="W101" s="102">
        <v>4.5183071230633178</v>
      </c>
      <c r="X101" s="102">
        <v>4.4279409806020507</v>
      </c>
      <c r="Y101" s="102">
        <v>0</v>
      </c>
      <c r="Z101" s="102">
        <v>0</v>
      </c>
      <c r="AA101" s="102">
        <v>0</v>
      </c>
      <c r="AB101" s="171"/>
    </row>
    <row r="102" spans="1:28" ht="15" customHeight="1" thickBot="1" x14ac:dyDescent="0.25">
      <c r="A102" s="169"/>
      <c r="B102" s="169"/>
      <c r="C102" s="98" t="s">
        <v>92</v>
      </c>
      <c r="D102" s="93" t="str">
        <f t="shared" si="29"/>
        <v>SALAJIIC</v>
      </c>
      <c r="E102" s="103">
        <v>256.54000000000002</v>
      </c>
      <c r="F102" s="103">
        <v>267.77999999999997</v>
      </c>
      <c r="G102" s="92">
        <v>276.77999999999997</v>
      </c>
      <c r="H102" s="103">
        <v>286.68</v>
      </c>
      <c r="I102" s="103">
        <v>296.94</v>
      </c>
      <c r="J102" s="103">
        <v>307.58</v>
      </c>
      <c r="K102" s="103">
        <v>318.55</v>
      </c>
      <c r="L102" s="103">
        <v>312.18</v>
      </c>
      <c r="M102" s="103">
        <v>305.94</v>
      </c>
      <c r="N102" s="103">
        <v>299.82</v>
      </c>
      <c r="O102" s="103">
        <v>293.82</v>
      </c>
      <c r="P102" s="103">
        <v>287.95</v>
      </c>
      <c r="Q102" s="103">
        <v>282.19</v>
      </c>
      <c r="R102" s="103">
        <v>276.54000000000002</v>
      </c>
      <c r="S102" s="103">
        <v>271.01</v>
      </c>
      <c r="T102" s="103">
        <v>265.58999999999997</v>
      </c>
      <c r="U102" s="103">
        <v>260.27999999999997</v>
      </c>
      <c r="V102" s="103">
        <v>255.07</v>
      </c>
      <c r="W102" s="103">
        <v>249.97</v>
      </c>
      <c r="X102" s="103">
        <v>244.97</v>
      </c>
      <c r="Y102" s="103">
        <v>0</v>
      </c>
      <c r="Z102" s="103">
        <v>0</v>
      </c>
      <c r="AA102" s="103">
        <v>0</v>
      </c>
      <c r="AB102" s="172"/>
    </row>
    <row r="103" spans="1:28" thickBot="1" x14ac:dyDescent="0.25">
      <c r="A103" s="167" t="str">
        <f>Statistici!A27</f>
        <v>SIBIU</v>
      </c>
      <c r="B103" s="167" t="s">
        <v>102</v>
      </c>
      <c r="C103" s="93" t="s">
        <v>89</v>
      </c>
      <c r="D103" s="93" t="str">
        <f>$A$103&amp;C103</f>
        <v>SIBIUURBAN</v>
      </c>
      <c r="E103" s="101">
        <v>10.19</v>
      </c>
      <c r="F103" s="101">
        <v>10.52</v>
      </c>
      <c r="G103" s="101">
        <v>10.86</v>
      </c>
      <c r="H103" s="101">
        <v>11.21</v>
      </c>
      <c r="I103" s="101">
        <v>11.57</v>
      </c>
      <c r="J103" s="101">
        <v>11.66</v>
      </c>
      <c r="K103" s="101">
        <v>11.75</v>
      </c>
      <c r="L103" s="101">
        <v>11.85</v>
      </c>
      <c r="M103" s="101">
        <v>11.94</v>
      </c>
      <c r="N103" s="101">
        <v>0</v>
      </c>
      <c r="O103" s="101">
        <v>0</v>
      </c>
      <c r="P103" s="101">
        <v>0</v>
      </c>
      <c r="Q103" s="101">
        <v>0</v>
      </c>
      <c r="R103" s="101">
        <v>0</v>
      </c>
      <c r="S103" s="101">
        <v>0</v>
      </c>
      <c r="T103" s="101">
        <v>0</v>
      </c>
      <c r="U103" s="101">
        <v>0</v>
      </c>
      <c r="V103" s="101">
        <v>0</v>
      </c>
      <c r="W103" s="101">
        <v>0</v>
      </c>
      <c r="X103" s="101">
        <v>0</v>
      </c>
      <c r="Y103" s="101">
        <v>0</v>
      </c>
      <c r="Z103" s="101">
        <v>0</v>
      </c>
      <c r="AA103" s="101">
        <v>0</v>
      </c>
      <c r="AB103" s="173"/>
    </row>
    <row r="104" spans="1:28" thickBot="1" x14ac:dyDescent="0.25">
      <c r="A104" s="168"/>
      <c r="B104" s="168"/>
      <c r="C104" s="95" t="s">
        <v>90</v>
      </c>
      <c r="D104" s="93" t="str">
        <f t="shared" ref="D104:D106" si="30">$A$103&amp;C104</f>
        <v>SIBIUURBAN MIC</v>
      </c>
      <c r="E104" s="102">
        <v>0</v>
      </c>
      <c r="F104" s="102">
        <v>0</v>
      </c>
      <c r="G104" s="102">
        <v>0</v>
      </c>
      <c r="H104" s="102">
        <v>0</v>
      </c>
      <c r="I104" s="102">
        <v>0</v>
      </c>
      <c r="J104" s="102">
        <v>0</v>
      </c>
      <c r="K104" s="102">
        <v>0</v>
      </c>
      <c r="L104" s="102">
        <v>0</v>
      </c>
      <c r="M104" s="102">
        <v>0</v>
      </c>
      <c r="N104" s="102">
        <v>0</v>
      </c>
      <c r="O104" s="102">
        <v>0</v>
      </c>
      <c r="P104" s="102">
        <v>0</v>
      </c>
      <c r="Q104" s="102">
        <v>0</v>
      </c>
      <c r="R104" s="102">
        <v>0</v>
      </c>
      <c r="S104" s="102">
        <v>0</v>
      </c>
      <c r="T104" s="102">
        <v>0</v>
      </c>
      <c r="U104" s="102">
        <v>0</v>
      </c>
      <c r="V104" s="102">
        <v>0</v>
      </c>
      <c r="W104" s="102">
        <v>0</v>
      </c>
      <c r="X104" s="102">
        <v>0</v>
      </c>
      <c r="Y104" s="102">
        <v>0</v>
      </c>
      <c r="Z104" s="102">
        <v>0</v>
      </c>
      <c r="AA104" s="102">
        <v>0</v>
      </c>
      <c r="AB104" s="174"/>
    </row>
    <row r="105" spans="1:28" thickBot="1" x14ac:dyDescent="0.25">
      <c r="A105" s="168"/>
      <c r="B105" s="168"/>
      <c r="C105" s="95" t="s">
        <v>91</v>
      </c>
      <c r="D105" s="93" t="str">
        <f t="shared" si="30"/>
        <v>SIBIURURAL</v>
      </c>
      <c r="E105" s="102">
        <v>4.6500000000000004</v>
      </c>
      <c r="F105" s="102">
        <v>4.8</v>
      </c>
      <c r="G105" s="102">
        <v>4.96</v>
      </c>
      <c r="H105" s="102">
        <v>5.12</v>
      </c>
      <c r="I105" s="102">
        <v>5.28</v>
      </c>
      <c r="J105" s="102">
        <v>5.32</v>
      </c>
      <c r="K105" s="102">
        <v>5.36</v>
      </c>
      <c r="L105" s="102">
        <v>5.41</v>
      </c>
      <c r="M105" s="102">
        <v>5.45</v>
      </c>
      <c r="N105" s="102">
        <v>0</v>
      </c>
      <c r="O105" s="102">
        <v>0</v>
      </c>
      <c r="P105" s="102">
        <v>0</v>
      </c>
      <c r="Q105" s="102">
        <v>0</v>
      </c>
      <c r="R105" s="102">
        <v>0</v>
      </c>
      <c r="S105" s="102">
        <v>0</v>
      </c>
      <c r="T105" s="102">
        <v>0</v>
      </c>
      <c r="U105" s="102">
        <v>0</v>
      </c>
      <c r="V105" s="102">
        <v>0</v>
      </c>
      <c r="W105" s="102">
        <v>0</v>
      </c>
      <c r="X105" s="102">
        <v>0</v>
      </c>
      <c r="Y105" s="102">
        <v>0</v>
      </c>
      <c r="Z105" s="102">
        <v>0</v>
      </c>
      <c r="AA105" s="102">
        <v>0</v>
      </c>
      <c r="AB105" s="174"/>
    </row>
    <row r="106" spans="1:28" thickBot="1" x14ac:dyDescent="0.25">
      <c r="A106" s="169"/>
      <c r="B106" s="169"/>
      <c r="C106" s="98" t="s">
        <v>92</v>
      </c>
      <c r="D106" s="93" t="str">
        <f t="shared" si="30"/>
        <v>SIBIUIIC</v>
      </c>
      <c r="E106" s="103">
        <v>310</v>
      </c>
      <c r="F106" s="103">
        <v>310</v>
      </c>
      <c r="G106" s="103">
        <v>310</v>
      </c>
      <c r="H106" s="103">
        <v>310</v>
      </c>
      <c r="I106" s="103">
        <v>310</v>
      </c>
      <c r="J106" s="103">
        <v>310</v>
      </c>
      <c r="K106" s="103">
        <v>310</v>
      </c>
      <c r="L106" s="103">
        <v>310</v>
      </c>
      <c r="M106" s="103">
        <v>310</v>
      </c>
      <c r="N106" s="103">
        <v>0</v>
      </c>
      <c r="O106" s="103">
        <v>0</v>
      </c>
      <c r="P106" s="103">
        <v>0</v>
      </c>
      <c r="Q106" s="103">
        <v>0</v>
      </c>
      <c r="R106" s="103">
        <v>0</v>
      </c>
      <c r="S106" s="103">
        <v>0</v>
      </c>
      <c r="T106" s="103">
        <v>0</v>
      </c>
      <c r="U106" s="103">
        <v>0</v>
      </c>
      <c r="V106" s="103">
        <v>0</v>
      </c>
      <c r="W106" s="103">
        <v>0</v>
      </c>
      <c r="X106" s="103">
        <v>0</v>
      </c>
      <c r="Y106" s="103">
        <v>0</v>
      </c>
      <c r="Z106" s="103">
        <v>0</v>
      </c>
      <c r="AA106" s="103">
        <v>0</v>
      </c>
      <c r="AB106" s="175"/>
    </row>
    <row r="107" spans="1:28" thickBot="1" x14ac:dyDescent="0.25">
      <c r="A107" s="167" t="str">
        <f>Statistici!A28</f>
        <v>SUCEAVA</v>
      </c>
      <c r="B107" s="167" t="s">
        <v>102</v>
      </c>
      <c r="C107" s="93" t="s">
        <v>89</v>
      </c>
      <c r="D107" s="93" t="str">
        <f>$A$107&amp;C107</f>
        <v>SUCEAVAURBAN</v>
      </c>
      <c r="E107" s="101">
        <v>11.91888</v>
      </c>
      <c r="F107" s="101">
        <v>12.052799999999998</v>
      </c>
      <c r="G107" s="101">
        <v>12.186719999999999</v>
      </c>
      <c r="H107" s="101">
        <v>12.365279999999998</v>
      </c>
      <c r="I107" s="101">
        <v>12.543839999999999</v>
      </c>
      <c r="J107" s="101">
        <v>12.677759999999997</v>
      </c>
      <c r="K107" s="101">
        <v>12.856319999999998</v>
      </c>
      <c r="L107" s="101">
        <v>12.990239999999998</v>
      </c>
      <c r="M107" s="101">
        <v>13.12416</v>
      </c>
      <c r="N107" s="101">
        <v>13.302719999999999</v>
      </c>
      <c r="O107" s="101">
        <v>13.659839999999999</v>
      </c>
      <c r="P107" s="101">
        <v>13.838399999999998</v>
      </c>
      <c r="Q107" s="101">
        <v>13.883039999999999</v>
      </c>
      <c r="R107" s="101">
        <v>13.927679999999999</v>
      </c>
      <c r="S107" s="101">
        <v>13.972319999999998</v>
      </c>
      <c r="T107" s="101">
        <v>14.016959999999997</v>
      </c>
      <c r="U107" s="101">
        <v>14.016959999999997</v>
      </c>
      <c r="V107" s="101">
        <v>14.016959999999997</v>
      </c>
      <c r="W107" s="101">
        <v>0</v>
      </c>
      <c r="X107" s="101">
        <v>0</v>
      </c>
      <c r="Y107" s="101">
        <v>0</v>
      </c>
      <c r="Z107" s="101">
        <v>0</v>
      </c>
      <c r="AA107" s="101">
        <v>0</v>
      </c>
      <c r="AB107" s="173"/>
    </row>
    <row r="108" spans="1:28" thickBot="1" x14ac:dyDescent="0.25">
      <c r="A108" s="168"/>
      <c r="B108" s="168"/>
      <c r="C108" s="95" t="s">
        <v>90</v>
      </c>
      <c r="D108" s="93" t="str">
        <f t="shared" ref="D108:D110" si="31">$A$107&amp;C108</f>
        <v>SUCEAVAURBAN MIC</v>
      </c>
      <c r="E108" s="102">
        <v>0</v>
      </c>
      <c r="F108" s="102">
        <v>0</v>
      </c>
      <c r="G108" s="102">
        <v>0</v>
      </c>
      <c r="H108" s="102">
        <v>0</v>
      </c>
      <c r="I108" s="102">
        <v>0</v>
      </c>
      <c r="J108" s="102">
        <v>0</v>
      </c>
      <c r="K108" s="102">
        <v>0</v>
      </c>
      <c r="L108" s="102">
        <v>0</v>
      </c>
      <c r="M108" s="102">
        <v>0</v>
      </c>
      <c r="N108" s="102">
        <v>0</v>
      </c>
      <c r="O108" s="102">
        <v>0</v>
      </c>
      <c r="P108" s="102">
        <v>0</v>
      </c>
      <c r="Q108" s="102">
        <v>0</v>
      </c>
      <c r="R108" s="102">
        <v>0</v>
      </c>
      <c r="S108" s="102">
        <v>0</v>
      </c>
      <c r="T108" s="102">
        <v>0</v>
      </c>
      <c r="U108" s="102">
        <v>0</v>
      </c>
      <c r="V108" s="102">
        <v>0</v>
      </c>
      <c r="W108" s="102">
        <v>0</v>
      </c>
      <c r="X108" s="102">
        <v>0</v>
      </c>
      <c r="Y108" s="102">
        <v>0</v>
      </c>
      <c r="Z108" s="102">
        <v>0</v>
      </c>
      <c r="AA108" s="102">
        <v>0</v>
      </c>
      <c r="AB108" s="174"/>
    </row>
    <row r="109" spans="1:28" thickBot="1" x14ac:dyDescent="0.25">
      <c r="A109" s="168"/>
      <c r="B109" s="168"/>
      <c r="C109" s="95" t="s">
        <v>91</v>
      </c>
      <c r="D109" s="93" t="str">
        <f t="shared" si="31"/>
        <v>SUCEAVARURAL</v>
      </c>
      <c r="E109" s="102">
        <v>2.8969500000000004</v>
      </c>
      <c r="F109" s="102">
        <v>2.9295000000000004</v>
      </c>
      <c r="G109" s="102">
        <v>2.9620500000000005</v>
      </c>
      <c r="H109" s="102">
        <v>3.0054500000000002</v>
      </c>
      <c r="I109" s="102">
        <v>3.0488500000000003</v>
      </c>
      <c r="J109" s="102">
        <v>3.0814000000000004</v>
      </c>
      <c r="K109" s="102">
        <v>3.1248000000000005</v>
      </c>
      <c r="L109" s="102">
        <v>3.1573500000000001</v>
      </c>
      <c r="M109" s="102">
        <v>3.1899000000000002</v>
      </c>
      <c r="N109" s="102">
        <v>3.2333000000000003</v>
      </c>
      <c r="O109" s="102">
        <v>3.3201000000000001</v>
      </c>
      <c r="P109" s="102">
        <v>3.3635000000000002</v>
      </c>
      <c r="Q109" s="102">
        <v>3.3743500000000006</v>
      </c>
      <c r="R109" s="102">
        <v>3.3852000000000007</v>
      </c>
      <c r="S109" s="102">
        <v>3.3960500000000007</v>
      </c>
      <c r="T109" s="102">
        <v>3.4069000000000003</v>
      </c>
      <c r="U109" s="102">
        <v>3.4069000000000003</v>
      </c>
      <c r="V109" s="102">
        <v>3.4069000000000003</v>
      </c>
      <c r="W109" s="102">
        <v>0</v>
      </c>
      <c r="X109" s="102">
        <v>0</v>
      </c>
      <c r="Y109" s="102">
        <v>0</v>
      </c>
      <c r="Z109" s="102">
        <v>0</v>
      </c>
      <c r="AA109" s="102">
        <v>0</v>
      </c>
      <c r="AB109" s="174"/>
    </row>
    <row r="110" spans="1:28" thickBot="1" x14ac:dyDescent="0.25">
      <c r="A110" s="169"/>
      <c r="B110" s="169"/>
      <c r="C110" s="98" t="s">
        <v>92</v>
      </c>
      <c r="D110" s="93" t="str">
        <f t="shared" si="31"/>
        <v>SUCEAVAIIC</v>
      </c>
      <c r="E110" s="103">
        <v>303</v>
      </c>
      <c r="F110" s="103">
        <v>303</v>
      </c>
      <c r="G110" s="103">
        <v>303</v>
      </c>
      <c r="H110" s="103">
        <v>303</v>
      </c>
      <c r="I110" s="103">
        <v>303</v>
      </c>
      <c r="J110" s="103">
        <v>303</v>
      </c>
      <c r="K110" s="103">
        <v>303</v>
      </c>
      <c r="L110" s="103">
        <v>303</v>
      </c>
      <c r="M110" s="103">
        <v>303</v>
      </c>
      <c r="N110" s="103">
        <v>303</v>
      </c>
      <c r="O110" s="103">
        <v>305</v>
      </c>
      <c r="P110" s="103">
        <v>309</v>
      </c>
      <c r="Q110" s="103">
        <v>310</v>
      </c>
      <c r="R110" s="103">
        <v>311</v>
      </c>
      <c r="S110" s="103">
        <v>312</v>
      </c>
      <c r="T110" s="103">
        <v>313</v>
      </c>
      <c r="U110" s="103">
        <v>314</v>
      </c>
      <c r="V110" s="103">
        <v>314</v>
      </c>
      <c r="W110" s="103">
        <v>0</v>
      </c>
      <c r="X110" s="103">
        <v>0</v>
      </c>
      <c r="Y110" s="103">
        <v>0</v>
      </c>
      <c r="Z110" s="103">
        <v>0</v>
      </c>
      <c r="AA110" s="103">
        <v>0</v>
      </c>
      <c r="AB110" s="175"/>
    </row>
    <row r="111" spans="1:28" thickBot="1" x14ac:dyDescent="0.25">
      <c r="A111" s="167" t="str">
        <f>Statistici!A29</f>
        <v>TIMIS</v>
      </c>
      <c r="B111" s="167" t="s">
        <v>102</v>
      </c>
      <c r="C111" s="93" t="s">
        <v>89</v>
      </c>
      <c r="D111" s="93" t="str">
        <f>$A$111&amp;C111</f>
        <v>TIMISURBAN</v>
      </c>
      <c r="E111" s="101">
        <v>10.688871766129884</v>
      </c>
      <c r="F111" s="101">
        <v>11.113931450556851</v>
      </c>
      <c r="G111" s="101">
        <v>11.523219031196412</v>
      </c>
      <c r="H111" s="101">
        <v>12.015472858886699</v>
      </c>
      <c r="I111" s="101">
        <v>12.493286908244343</v>
      </c>
      <c r="J111" s="101">
        <v>12.990101979737778</v>
      </c>
      <c r="K111" s="101">
        <v>13.505024941096755</v>
      </c>
      <c r="L111" s="101">
        <v>13.722958281989067</v>
      </c>
      <c r="M111" s="101">
        <v>13.832741948244978</v>
      </c>
      <c r="N111" s="101">
        <v>13.943403883830937</v>
      </c>
      <c r="O111" s="101">
        <v>14.054951114901582</v>
      </c>
      <c r="P111" s="101">
        <v>14.1673907238208</v>
      </c>
      <c r="Q111" s="101">
        <v>14.280729849611367</v>
      </c>
      <c r="R111" s="101">
        <v>14.394975688408259</v>
      </c>
      <c r="S111" s="101">
        <v>14.510135493915516</v>
      </c>
      <c r="T111" s="101">
        <v>0</v>
      </c>
      <c r="U111" s="101">
        <v>0</v>
      </c>
      <c r="V111" s="101">
        <v>0</v>
      </c>
      <c r="W111" s="101">
        <v>0</v>
      </c>
      <c r="X111" s="101">
        <v>0</v>
      </c>
      <c r="Y111" s="101">
        <v>0</v>
      </c>
      <c r="Z111" s="101">
        <v>0</v>
      </c>
      <c r="AA111" s="101">
        <v>0</v>
      </c>
      <c r="AB111" s="173"/>
    </row>
    <row r="112" spans="1:28" thickBot="1" x14ac:dyDescent="0.25">
      <c r="A112" s="168"/>
      <c r="B112" s="168"/>
      <c r="C112" s="95" t="s">
        <v>90</v>
      </c>
      <c r="D112" s="93" t="str">
        <f t="shared" ref="D112:D114" si="32">$A$111&amp;C112</f>
        <v>TIMISURBAN MIC</v>
      </c>
      <c r="E112" s="102">
        <v>0</v>
      </c>
      <c r="F112" s="102">
        <v>0</v>
      </c>
      <c r="G112" s="102">
        <v>0</v>
      </c>
      <c r="H112" s="102">
        <v>0</v>
      </c>
      <c r="I112" s="102">
        <v>0</v>
      </c>
      <c r="J112" s="102">
        <v>0</v>
      </c>
      <c r="K112" s="102">
        <v>0</v>
      </c>
      <c r="L112" s="102">
        <v>0</v>
      </c>
      <c r="M112" s="102">
        <v>0</v>
      </c>
      <c r="N112" s="102">
        <v>0</v>
      </c>
      <c r="O112" s="102">
        <v>0</v>
      </c>
      <c r="P112" s="102">
        <v>0</v>
      </c>
      <c r="Q112" s="102">
        <v>0</v>
      </c>
      <c r="R112" s="102">
        <v>0</v>
      </c>
      <c r="S112" s="102">
        <v>0</v>
      </c>
      <c r="T112" s="102">
        <v>0</v>
      </c>
      <c r="U112" s="102">
        <v>0</v>
      </c>
      <c r="V112" s="102">
        <v>0</v>
      </c>
      <c r="W112" s="102">
        <v>0</v>
      </c>
      <c r="X112" s="102">
        <v>0</v>
      </c>
      <c r="Y112" s="102">
        <v>0</v>
      </c>
      <c r="Z112" s="102">
        <v>0</v>
      </c>
      <c r="AA112" s="102">
        <v>0</v>
      </c>
      <c r="AB112" s="174"/>
    </row>
    <row r="113" spans="1:28" thickBot="1" x14ac:dyDescent="0.25">
      <c r="A113" s="168"/>
      <c r="B113" s="168"/>
      <c r="C113" s="95" t="s">
        <v>91</v>
      </c>
      <c r="D113" s="93" t="str">
        <f t="shared" si="32"/>
        <v>TIMISRURAL</v>
      </c>
      <c r="E113" s="102">
        <v>4.7221909439680116</v>
      </c>
      <c r="F113" s="102">
        <v>4.9099762440786572</v>
      </c>
      <c r="G113" s="102">
        <v>5.0907936539103504</v>
      </c>
      <c r="H113" s="102">
        <v>5.3082643672010104</v>
      </c>
      <c r="I113" s="102">
        <v>5.5193557925773575</v>
      </c>
      <c r="J113" s="102">
        <v>5.7388415982605308</v>
      </c>
      <c r="K113" s="102">
        <v>5.9663272111645504</v>
      </c>
      <c r="L113" s="102">
        <v>6.0626070497918025</v>
      </c>
      <c r="M113" s="102">
        <v>6.1111079061901386</v>
      </c>
      <c r="N113" s="102">
        <v>6.15999676943966</v>
      </c>
      <c r="O113" s="102">
        <v>6.2092767435951757</v>
      </c>
      <c r="P113" s="102">
        <v>6.2589509575439379</v>
      </c>
      <c r="Q113" s="102">
        <v>6.3090225652042866</v>
      </c>
      <c r="R113" s="102">
        <v>6.3594947457259217</v>
      </c>
      <c r="S113" s="102">
        <v>6.4103707036917301</v>
      </c>
      <c r="T113" s="102">
        <v>0</v>
      </c>
      <c r="U113" s="102">
        <v>0</v>
      </c>
      <c r="V113" s="102">
        <v>0</v>
      </c>
      <c r="W113" s="102">
        <v>0</v>
      </c>
      <c r="X113" s="102">
        <v>0</v>
      </c>
      <c r="Y113" s="102">
        <v>0</v>
      </c>
      <c r="Z113" s="102">
        <v>0</v>
      </c>
      <c r="AA113" s="102">
        <v>0</v>
      </c>
      <c r="AB113" s="174"/>
    </row>
    <row r="114" spans="1:28" thickBot="1" x14ac:dyDescent="0.25">
      <c r="A114" s="169"/>
      <c r="B114" s="169"/>
      <c r="C114" s="98" t="s">
        <v>92</v>
      </c>
      <c r="D114" s="93" t="str">
        <f t="shared" si="32"/>
        <v>TIMISIIC</v>
      </c>
      <c r="E114" s="103">
        <v>335.11368730114941</v>
      </c>
      <c r="F114" s="103">
        <v>335.11368730114941</v>
      </c>
      <c r="G114" s="103">
        <v>335.11368730114941</v>
      </c>
      <c r="H114" s="103">
        <v>335.11368730114941</v>
      </c>
      <c r="I114" s="103">
        <v>335.11368730114941</v>
      </c>
      <c r="J114" s="103">
        <v>335.11368730114941</v>
      </c>
      <c r="K114" s="103">
        <v>335.11368730114941</v>
      </c>
      <c r="L114" s="103">
        <v>335.11368730114941</v>
      </c>
      <c r="M114" s="103">
        <v>335.11368730114941</v>
      </c>
      <c r="N114" s="103">
        <v>335.11368730114941</v>
      </c>
      <c r="O114" s="103">
        <v>335.11368730114941</v>
      </c>
      <c r="P114" s="103">
        <v>335.11368730114941</v>
      </c>
      <c r="Q114" s="103">
        <v>335.11368730114941</v>
      </c>
      <c r="R114" s="103">
        <v>335.11368730114941</v>
      </c>
      <c r="S114" s="103">
        <v>335.11368730114941</v>
      </c>
      <c r="T114" s="103">
        <v>0</v>
      </c>
      <c r="U114" s="103">
        <v>0</v>
      </c>
      <c r="V114" s="103">
        <v>0</v>
      </c>
      <c r="W114" s="103">
        <v>0</v>
      </c>
      <c r="X114" s="103">
        <v>0</v>
      </c>
      <c r="Y114" s="103">
        <v>0</v>
      </c>
      <c r="Z114" s="103">
        <v>0</v>
      </c>
      <c r="AA114" s="103">
        <v>0</v>
      </c>
      <c r="AB114" s="175"/>
    </row>
    <row r="115" spans="1:28" thickBot="1" x14ac:dyDescent="0.25">
      <c r="A115" s="168" t="str">
        <f>Statistici!A30</f>
        <v>TULCEA</v>
      </c>
      <c r="B115" s="167" t="s">
        <v>102</v>
      </c>
      <c r="C115" s="93" t="s">
        <v>89</v>
      </c>
      <c r="D115" s="93" t="str">
        <f>$A$115&amp;C115</f>
        <v>TULCEAURBAN</v>
      </c>
      <c r="E115" s="101">
        <v>10.26</v>
      </c>
      <c r="F115" s="101">
        <v>10.85</v>
      </c>
      <c r="G115" s="101">
        <v>11.47</v>
      </c>
      <c r="H115" s="101">
        <v>12.14</v>
      </c>
      <c r="I115" s="101">
        <v>12.84</v>
      </c>
      <c r="J115" s="101">
        <v>13.59</v>
      </c>
      <c r="K115" s="101">
        <v>14.4</v>
      </c>
      <c r="L115" s="101">
        <v>15.26</v>
      </c>
      <c r="M115" s="101">
        <v>16.18</v>
      </c>
      <c r="N115" s="101">
        <v>16.75</v>
      </c>
      <c r="O115" s="101">
        <v>16.75</v>
      </c>
      <c r="P115" s="101">
        <v>16.75</v>
      </c>
      <c r="Q115" s="101">
        <v>16.75</v>
      </c>
      <c r="R115" s="101">
        <v>16.75</v>
      </c>
      <c r="S115" s="101">
        <v>16.75</v>
      </c>
      <c r="T115" s="101">
        <v>0</v>
      </c>
      <c r="U115" s="101">
        <v>0</v>
      </c>
      <c r="V115" s="101">
        <v>0</v>
      </c>
      <c r="W115" s="101">
        <v>0</v>
      </c>
      <c r="X115" s="101">
        <v>0</v>
      </c>
      <c r="Y115" s="101">
        <v>0</v>
      </c>
      <c r="Z115" s="101">
        <v>0</v>
      </c>
      <c r="AA115" s="101">
        <v>0</v>
      </c>
      <c r="AB115" s="173"/>
    </row>
    <row r="116" spans="1:28" thickBot="1" x14ac:dyDescent="0.25">
      <c r="A116" s="168"/>
      <c r="B116" s="168"/>
      <c r="C116" s="95" t="s">
        <v>90</v>
      </c>
      <c r="D116" s="93" t="str">
        <f t="shared" ref="D116:D118" si="33">$A$115&amp;C116</f>
        <v>TULCEAURBAN MIC</v>
      </c>
      <c r="E116" s="102">
        <v>0</v>
      </c>
      <c r="F116" s="102">
        <v>0</v>
      </c>
      <c r="G116" s="102">
        <v>0</v>
      </c>
      <c r="H116" s="102">
        <v>0</v>
      </c>
      <c r="I116" s="102">
        <v>0</v>
      </c>
      <c r="J116" s="102">
        <v>0</v>
      </c>
      <c r="K116" s="102">
        <v>0</v>
      </c>
      <c r="L116" s="102">
        <v>0</v>
      </c>
      <c r="M116" s="102">
        <v>0</v>
      </c>
      <c r="N116" s="102">
        <v>0</v>
      </c>
      <c r="O116" s="102">
        <v>0</v>
      </c>
      <c r="P116" s="102">
        <v>0</v>
      </c>
      <c r="Q116" s="102">
        <v>0</v>
      </c>
      <c r="R116" s="102">
        <v>0</v>
      </c>
      <c r="S116" s="102">
        <v>0</v>
      </c>
      <c r="T116" s="102">
        <v>0</v>
      </c>
      <c r="U116" s="102">
        <v>0</v>
      </c>
      <c r="V116" s="102">
        <v>0</v>
      </c>
      <c r="W116" s="102">
        <v>0</v>
      </c>
      <c r="X116" s="102">
        <v>0</v>
      </c>
      <c r="Y116" s="102">
        <v>0</v>
      </c>
      <c r="Z116" s="102">
        <v>0</v>
      </c>
      <c r="AA116" s="102">
        <v>0</v>
      </c>
      <c r="AB116" s="174"/>
    </row>
    <row r="117" spans="1:28" thickBot="1" x14ac:dyDescent="0.25">
      <c r="A117" s="168"/>
      <c r="B117" s="168"/>
      <c r="C117" s="95" t="s">
        <v>91</v>
      </c>
      <c r="D117" s="93" t="str">
        <f t="shared" si="33"/>
        <v>TULCEARURAL</v>
      </c>
      <c r="E117" s="102">
        <v>6.71</v>
      </c>
      <c r="F117" s="102">
        <v>7.1</v>
      </c>
      <c r="G117" s="102">
        <v>7.5</v>
      </c>
      <c r="H117" s="102">
        <v>7.94</v>
      </c>
      <c r="I117" s="102">
        <v>8.4</v>
      </c>
      <c r="J117" s="102">
        <v>8.89</v>
      </c>
      <c r="K117" s="102">
        <v>9.42</v>
      </c>
      <c r="L117" s="102">
        <v>9.98</v>
      </c>
      <c r="M117" s="102">
        <v>10.58</v>
      </c>
      <c r="N117" s="102">
        <v>10.95</v>
      </c>
      <c r="O117" s="102">
        <v>10.95</v>
      </c>
      <c r="P117" s="102">
        <v>10.95</v>
      </c>
      <c r="Q117" s="102">
        <v>10.95</v>
      </c>
      <c r="R117" s="102">
        <v>10.95</v>
      </c>
      <c r="S117" s="102">
        <v>10.95</v>
      </c>
      <c r="T117" s="102">
        <v>0</v>
      </c>
      <c r="U117" s="102">
        <v>0</v>
      </c>
      <c r="V117" s="102">
        <v>0</v>
      </c>
      <c r="W117" s="102">
        <v>0</v>
      </c>
      <c r="X117" s="102">
        <v>0</v>
      </c>
      <c r="Y117" s="102">
        <v>0</v>
      </c>
      <c r="Z117" s="102">
        <v>0</v>
      </c>
      <c r="AA117" s="102">
        <v>0</v>
      </c>
      <c r="AB117" s="174"/>
    </row>
    <row r="118" spans="1:28" thickBot="1" x14ac:dyDescent="0.25">
      <c r="A118" s="168"/>
      <c r="B118" s="169"/>
      <c r="C118" s="98" t="s">
        <v>92</v>
      </c>
      <c r="D118" s="127" t="str">
        <f t="shared" si="33"/>
        <v>TULCEAIIC</v>
      </c>
      <c r="E118" s="103">
        <v>558</v>
      </c>
      <c r="F118" s="103">
        <v>558</v>
      </c>
      <c r="G118" s="103">
        <v>558</v>
      </c>
      <c r="H118" s="103">
        <v>558</v>
      </c>
      <c r="I118" s="103">
        <v>558</v>
      </c>
      <c r="J118" s="103">
        <v>558</v>
      </c>
      <c r="K118" s="103">
        <v>558</v>
      </c>
      <c r="L118" s="103">
        <v>558</v>
      </c>
      <c r="M118" s="103">
        <v>558</v>
      </c>
      <c r="N118" s="103">
        <v>558</v>
      </c>
      <c r="O118" s="103">
        <v>558</v>
      </c>
      <c r="P118" s="103">
        <v>558</v>
      </c>
      <c r="Q118" s="103">
        <v>558</v>
      </c>
      <c r="R118" s="103">
        <v>558</v>
      </c>
      <c r="S118" s="103">
        <v>558</v>
      </c>
      <c r="T118" s="103">
        <v>0</v>
      </c>
      <c r="U118" s="103">
        <v>0</v>
      </c>
      <c r="V118" s="103">
        <v>0</v>
      </c>
      <c r="W118" s="103">
        <v>0</v>
      </c>
      <c r="X118" s="103">
        <v>0</v>
      </c>
      <c r="Y118" s="103">
        <v>0</v>
      </c>
      <c r="Z118" s="103">
        <v>0</v>
      </c>
      <c r="AA118" s="103">
        <v>0</v>
      </c>
      <c r="AB118" s="175"/>
    </row>
    <row r="119" spans="1:28" thickBot="1" x14ac:dyDescent="0.25">
      <c r="A119" s="176" t="str">
        <f>Statistici!A31</f>
        <v>VALCEA</v>
      </c>
      <c r="B119" s="168" t="s">
        <v>102</v>
      </c>
      <c r="C119" s="95" t="s">
        <v>89</v>
      </c>
      <c r="D119" s="127" t="str">
        <f>$A$119&amp;C119</f>
        <v>VALCEAURBAN</v>
      </c>
      <c r="E119" s="102">
        <v>11.04</v>
      </c>
      <c r="F119" s="102">
        <v>11.32</v>
      </c>
      <c r="G119" s="102">
        <v>11.61</v>
      </c>
      <c r="H119" s="102">
        <v>11.91</v>
      </c>
      <c r="I119" s="102">
        <v>12.22</v>
      </c>
      <c r="J119" s="102">
        <v>12.53</v>
      </c>
      <c r="K119" s="102">
        <v>12.85</v>
      </c>
      <c r="L119" s="102">
        <v>13.19</v>
      </c>
      <c r="M119" s="102">
        <v>13.53</v>
      </c>
      <c r="N119" s="102">
        <v>13.87</v>
      </c>
      <c r="O119" s="102">
        <v>13.97</v>
      </c>
      <c r="P119" s="102">
        <v>14.01</v>
      </c>
      <c r="Q119" s="102">
        <v>14.06</v>
      </c>
      <c r="R119" s="102">
        <v>14.1</v>
      </c>
      <c r="S119" s="102">
        <v>14.14</v>
      </c>
      <c r="T119" s="102">
        <v>14.19</v>
      </c>
      <c r="U119" s="102">
        <v>14.23</v>
      </c>
      <c r="V119" s="102">
        <v>14.27</v>
      </c>
      <c r="W119" s="102">
        <v>14.43</v>
      </c>
      <c r="X119" s="102">
        <v>14.48</v>
      </c>
      <c r="Y119" s="102">
        <v>14.56</v>
      </c>
      <c r="Z119" s="102">
        <v>14.86</v>
      </c>
      <c r="AA119" s="102">
        <v>0</v>
      </c>
      <c r="AB119" s="173"/>
    </row>
    <row r="120" spans="1:28" thickBot="1" x14ac:dyDescent="0.25">
      <c r="A120" s="168"/>
      <c r="B120" s="168"/>
      <c r="C120" s="95" t="s">
        <v>90</v>
      </c>
      <c r="D120" s="127" t="str">
        <f t="shared" ref="D120:D122" si="34">$A$119&amp;C120</f>
        <v>VALCEAURBAN MIC</v>
      </c>
      <c r="E120" s="102">
        <v>0</v>
      </c>
      <c r="F120" s="102">
        <v>0</v>
      </c>
      <c r="G120" s="102">
        <v>0</v>
      </c>
      <c r="H120" s="102">
        <v>0</v>
      </c>
      <c r="I120" s="102">
        <v>0</v>
      </c>
      <c r="J120" s="102">
        <v>0</v>
      </c>
      <c r="K120" s="102">
        <v>0</v>
      </c>
      <c r="L120" s="102">
        <v>0</v>
      </c>
      <c r="M120" s="102">
        <v>0</v>
      </c>
      <c r="N120" s="102">
        <v>0</v>
      </c>
      <c r="O120" s="102">
        <v>0</v>
      </c>
      <c r="P120" s="102">
        <v>0</v>
      </c>
      <c r="Q120" s="102">
        <v>0</v>
      </c>
      <c r="R120" s="102">
        <v>0</v>
      </c>
      <c r="S120" s="102">
        <v>0</v>
      </c>
      <c r="T120" s="102">
        <v>0</v>
      </c>
      <c r="U120" s="102">
        <v>0</v>
      </c>
      <c r="V120" s="102">
        <v>0</v>
      </c>
      <c r="W120" s="102">
        <v>0</v>
      </c>
      <c r="X120" s="102">
        <v>0</v>
      </c>
      <c r="Y120" s="102">
        <v>0</v>
      </c>
      <c r="Z120" s="102">
        <v>0</v>
      </c>
      <c r="AA120" s="102">
        <v>0</v>
      </c>
      <c r="AB120" s="174"/>
    </row>
    <row r="121" spans="1:28" thickBot="1" x14ac:dyDescent="0.25">
      <c r="A121" s="168"/>
      <c r="B121" s="168"/>
      <c r="C121" s="95" t="s">
        <v>91</v>
      </c>
      <c r="D121" s="127" t="str">
        <f t="shared" si="34"/>
        <v>VALCEARURAL</v>
      </c>
      <c r="E121" s="102">
        <v>4.6500000000000004</v>
      </c>
      <c r="F121" s="102">
        <v>4.76</v>
      </c>
      <c r="G121" s="102">
        <v>4.8899999999999997</v>
      </c>
      <c r="H121" s="102">
        <v>5.01</v>
      </c>
      <c r="I121" s="102">
        <v>5.14</v>
      </c>
      <c r="J121" s="102">
        <v>5.27</v>
      </c>
      <c r="K121" s="102">
        <v>5.4</v>
      </c>
      <c r="L121" s="102">
        <v>5.54</v>
      </c>
      <c r="M121" s="102">
        <v>5.68</v>
      </c>
      <c r="N121" s="102">
        <v>5.82</v>
      </c>
      <c r="O121" s="102">
        <v>5.86</v>
      </c>
      <c r="P121" s="102">
        <v>5.88</v>
      </c>
      <c r="Q121" s="102">
        <v>5.89</v>
      </c>
      <c r="R121" s="102">
        <v>5.91</v>
      </c>
      <c r="S121" s="102">
        <v>5.92</v>
      </c>
      <c r="T121" s="102">
        <v>5.93</v>
      </c>
      <c r="U121" s="102">
        <v>5.95</v>
      </c>
      <c r="V121" s="102">
        <v>5.96</v>
      </c>
      <c r="W121" s="102">
        <v>6.02</v>
      </c>
      <c r="X121" s="102">
        <v>6.04</v>
      </c>
      <c r="Y121" s="102">
        <v>6.07</v>
      </c>
      <c r="Z121" s="102">
        <v>6.18</v>
      </c>
      <c r="AA121" s="102">
        <v>0</v>
      </c>
      <c r="AB121" s="174"/>
    </row>
    <row r="122" spans="1:28" thickBot="1" x14ac:dyDescent="0.25">
      <c r="A122" s="169"/>
      <c r="B122" s="169"/>
      <c r="C122" s="98" t="s">
        <v>92</v>
      </c>
      <c r="D122" s="127" t="str">
        <f t="shared" si="34"/>
        <v>VALCEAIIC</v>
      </c>
      <c r="E122" s="103">
        <v>374.2</v>
      </c>
      <c r="F122" s="103">
        <v>374.2</v>
      </c>
      <c r="G122" s="103">
        <v>374.2</v>
      </c>
      <c r="H122" s="103">
        <v>374.2</v>
      </c>
      <c r="I122" s="103">
        <v>374.2</v>
      </c>
      <c r="J122" s="103">
        <v>374.2</v>
      </c>
      <c r="K122" s="103">
        <v>374.2</v>
      </c>
      <c r="L122" s="103">
        <v>374.2</v>
      </c>
      <c r="M122" s="103">
        <v>374.2</v>
      </c>
      <c r="N122" s="103">
        <v>374.2</v>
      </c>
      <c r="O122" s="103">
        <v>374.2</v>
      </c>
      <c r="P122" s="103">
        <v>374.2</v>
      </c>
      <c r="Q122" s="103">
        <v>374.2</v>
      </c>
      <c r="R122" s="103">
        <v>374.2</v>
      </c>
      <c r="S122" s="103">
        <v>374.2</v>
      </c>
      <c r="T122" s="103">
        <v>374.2</v>
      </c>
      <c r="U122" s="103">
        <v>374.2</v>
      </c>
      <c r="V122" s="103">
        <v>374.2</v>
      </c>
      <c r="W122" s="103">
        <v>374.2</v>
      </c>
      <c r="X122" s="103">
        <v>374.2</v>
      </c>
      <c r="Y122" s="103">
        <v>374.2</v>
      </c>
      <c r="Z122" s="103">
        <v>374.2</v>
      </c>
      <c r="AA122" s="103">
        <v>0</v>
      </c>
      <c r="AB122" s="175"/>
    </row>
    <row r="123" spans="1:28" thickBot="1" x14ac:dyDescent="0.25">
      <c r="A123" s="167" t="str">
        <f>Statistici!A32</f>
        <v>VASLUI</v>
      </c>
      <c r="B123" s="167" t="s">
        <v>102</v>
      </c>
      <c r="C123" s="93" t="s">
        <v>89</v>
      </c>
      <c r="D123" s="93" t="str">
        <f>$A$123&amp;C123</f>
        <v>VASLUIURBAN</v>
      </c>
      <c r="E123" s="105">
        <v>10.8</v>
      </c>
      <c r="F123" s="105">
        <v>11</v>
      </c>
      <c r="G123" s="105">
        <v>11.2</v>
      </c>
      <c r="H123" s="105">
        <v>11.3</v>
      </c>
      <c r="I123" s="105">
        <v>11.5</v>
      </c>
      <c r="J123" s="105">
        <v>11.7</v>
      </c>
      <c r="K123" s="105">
        <v>11.9</v>
      </c>
      <c r="L123" s="105">
        <v>12.1</v>
      </c>
      <c r="M123" s="105">
        <v>12.2</v>
      </c>
      <c r="N123" s="105">
        <v>12.4</v>
      </c>
      <c r="O123" s="105">
        <v>12.8</v>
      </c>
      <c r="P123" s="105">
        <v>13.2</v>
      </c>
      <c r="Q123" s="105">
        <v>13.6</v>
      </c>
      <c r="R123" s="105">
        <v>14</v>
      </c>
      <c r="S123" s="105">
        <v>14.4</v>
      </c>
      <c r="T123" s="105">
        <v>14.8</v>
      </c>
      <c r="U123" s="105">
        <v>15.2</v>
      </c>
      <c r="V123" s="105">
        <v>15.4</v>
      </c>
      <c r="W123" s="105">
        <v>0</v>
      </c>
      <c r="X123" s="105">
        <v>0</v>
      </c>
      <c r="Y123" s="105">
        <v>0</v>
      </c>
      <c r="Z123" s="105">
        <v>0</v>
      </c>
      <c r="AA123" s="105">
        <v>0</v>
      </c>
      <c r="AB123" s="173"/>
    </row>
    <row r="124" spans="1:28" thickBot="1" x14ac:dyDescent="0.25">
      <c r="A124" s="168"/>
      <c r="B124" s="168"/>
      <c r="C124" s="95" t="s">
        <v>90</v>
      </c>
      <c r="D124" s="93" t="str">
        <f t="shared" ref="D124:D126" si="35">$A$123&amp;C124</f>
        <v>VASLUIURBAN MIC</v>
      </c>
      <c r="E124" s="106">
        <v>0</v>
      </c>
      <c r="F124" s="106">
        <v>0</v>
      </c>
      <c r="G124" s="106">
        <v>0</v>
      </c>
      <c r="H124" s="106">
        <v>0</v>
      </c>
      <c r="I124" s="106">
        <v>0</v>
      </c>
      <c r="J124" s="106">
        <v>0</v>
      </c>
      <c r="K124" s="106">
        <v>0</v>
      </c>
      <c r="L124" s="106">
        <v>0</v>
      </c>
      <c r="M124" s="106">
        <v>0</v>
      </c>
      <c r="N124" s="106">
        <v>0</v>
      </c>
      <c r="O124" s="106">
        <v>0</v>
      </c>
      <c r="P124" s="106">
        <v>0</v>
      </c>
      <c r="Q124" s="106">
        <v>0</v>
      </c>
      <c r="R124" s="106">
        <v>0</v>
      </c>
      <c r="S124" s="106">
        <v>0</v>
      </c>
      <c r="T124" s="106">
        <v>0</v>
      </c>
      <c r="U124" s="106">
        <v>0</v>
      </c>
      <c r="V124" s="106">
        <v>0</v>
      </c>
      <c r="W124" s="106">
        <v>0</v>
      </c>
      <c r="X124" s="106">
        <v>0</v>
      </c>
      <c r="Y124" s="106">
        <v>0</v>
      </c>
      <c r="Z124" s="106">
        <v>0</v>
      </c>
      <c r="AA124" s="106">
        <v>0</v>
      </c>
      <c r="AB124" s="174"/>
    </row>
    <row r="125" spans="1:28" thickBot="1" x14ac:dyDescent="0.25">
      <c r="A125" s="168"/>
      <c r="B125" s="168"/>
      <c r="C125" s="95" t="s">
        <v>91</v>
      </c>
      <c r="D125" s="93" t="str">
        <f t="shared" si="35"/>
        <v>VASLUIRURAL</v>
      </c>
      <c r="E125" s="106">
        <v>3.3</v>
      </c>
      <c r="F125" s="106">
        <v>3.5</v>
      </c>
      <c r="G125" s="106">
        <v>3.7</v>
      </c>
      <c r="H125" s="106">
        <v>3.9</v>
      </c>
      <c r="I125" s="106">
        <v>4.2</v>
      </c>
      <c r="J125" s="106">
        <v>4.4000000000000004</v>
      </c>
      <c r="K125" s="106">
        <v>4.5999999999999996</v>
      </c>
      <c r="L125" s="106">
        <v>4.9000000000000004</v>
      </c>
      <c r="M125" s="106">
        <v>5.0999999999999996</v>
      </c>
      <c r="N125" s="106">
        <v>5.4</v>
      </c>
      <c r="O125" s="106">
        <v>5.5</v>
      </c>
      <c r="P125" s="106">
        <v>5.7</v>
      </c>
      <c r="Q125" s="106">
        <v>5.8</v>
      </c>
      <c r="R125" s="106">
        <v>5.9</v>
      </c>
      <c r="S125" s="106">
        <v>6.1</v>
      </c>
      <c r="T125" s="106">
        <v>6.2</v>
      </c>
      <c r="U125" s="106">
        <v>6.3</v>
      </c>
      <c r="V125" s="106">
        <v>6.4</v>
      </c>
      <c r="W125" s="106">
        <v>0</v>
      </c>
      <c r="X125" s="106">
        <v>0</v>
      </c>
      <c r="Y125" s="106">
        <v>0</v>
      </c>
      <c r="Z125" s="106">
        <v>0</v>
      </c>
      <c r="AA125" s="106">
        <v>0</v>
      </c>
      <c r="AB125" s="174"/>
    </row>
    <row r="126" spans="1:28" thickBot="1" x14ac:dyDescent="0.25">
      <c r="A126" s="169"/>
      <c r="B126" s="169"/>
      <c r="C126" s="98" t="s">
        <v>92</v>
      </c>
      <c r="D126" s="93" t="str">
        <f t="shared" si="35"/>
        <v>VASLUIIIC</v>
      </c>
      <c r="E126" s="107">
        <v>309</v>
      </c>
      <c r="F126" s="107">
        <v>309</v>
      </c>
      <c r="G126" s="107">
        <v>309</v>
      </c>
      <c r="H126" s="107">
        <v>309</v>
      </c>
      <c r="I126" s="107">
        <v>309</v>
      </c>
      <c r="J126" s="107">
        <v>309</v>
      </c>
      <c r="K126" s="107">
        <v>309</v>
      </c>
      <c r="L126" s="107">
        <v>309</v>
      </c>
      <c r="M126" s="107">
        <v>309</v>
      </c>
      <c r="N126" s="107">
        <v>309</v>
      </c>
      <c r="O126" s="107">
        <v>309</v>
      </c>
      <c r="P126" s="107">
        <v>309</v>
      </c>
      <c r="Q126" s="107">
        <v>309</v>
      </c>
      <c r="R126" s="107">
        <v>309</v>
      </c>
      <c r="S126" s="107">
        <v>312</v>
      </c>
      <c r="T126" s="107">
        <v>321</v>
      </c>
      <c r="U126" s="107">
        <v>328</v>
      </c>
      <c r="V126" s="107">
        <v>333</v>
      </c>
      <c r="W126" s="107">
        <v>0</v>
      </c>
      <c r="X126" s="107">
        <v>0</v>
      </c>
      <c r="Y126" s="107">
        <v>0</v>
      </c>
      <c r="Z126" s="107">
        <v>0</v>
      </c>
      <c r="AA126" s="107">
        <v>0</v>
      </c>
      <c r="AB126" s="175"/>
    </row>
    <row r="127" spans="1:28" thickBot="1" x14ac:dyDescent="0.25">
      <c r="A127" s="167" t="str">
        <f>Statistici!A33</f>
        <v>VRANCEA</v>
      </c>
      <c r="B127" s="167" t="s">
        <v>101</v>
      </c>
      <c r="C127" s="93" t="s">
        <v>89</v>
      </c>
      <c r="D127" s="93" t="str">
        <f>$A$127&amp;C127</f>
        <v>VRANCEAURBAN</v>
      </c>
      <c r="E127" s="105"/>
      <c r="F127" s="105"/>
      <c r="G127" s="105"/>
      <c r="H127" s="105"/>
      <c r="I127" s="105"/>
      <c r="J127" s="105"/>
      <c r="K127" s="105"/>
      <c r="L127" s="105"/>
      <c r="M127" s="105"/>
      <c r="N127" s="105"/>
      <c r="O127" s="105"/>
      <c r="P127" s="105"/>
      <c r="Q127" s="105"/>
      <c r="R127" s="105"/>
      <c r="S127" s="105"/>
      <c r="T127" s="105"/>
      <c r="U127" s="105"/>
      <c r="V127" s="105"/>
      <c r="W127" s="105"/>
      <c r="X127" s="105"/>
      <c r="Y127" s="105"/>
      <c r="Z127" s="105"/>
      <c r="AA127" s="105"/>
      <c r="AB127" s="170" t="s">
        <v>99</v>
      </c>
    </row>
    <row r="128" spans="1:28" ht="14.45" customHeight="1" thickBot="1" x14ac:dyDescent="0.25">
      <c r="A128" s="168"/>
      <c r="B128" s="168"/>
      <c r="C128" s="95" t="s">
        <v>90</v>
      </c>
      <c r="D128" s="93" t="str">
        <f t="shared" ref="D128:D130" si="36">$A$127&amp;C128</f>
        <v>VRANCEAURBAN MIC</v>
      </c>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c r="AA128" s="106"/>
      <c r="AB128" s="171"/>
    </row>
    <row r="129" spans="1:28" ht="14.45" customHeight="1" thickBot="1" x14ac:dyDescent="0.25">
      <c r="A129" s="168"/>
      <c r="B129" s="168"/>
      <c r="C129" s="95" t="s">
        <v>91</v>
      </c>
      <c r="D129" s="93" t="str">
        <f t="shared" si="36"/>
        <v>VRANCEARURAL</v>
      </c>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6"/>
      <c r="AB129" s="171"/>
    </row>
    <row r="130" spans="1:28" ht="15" customHeight="1" thickBot="1" x14ac:dyDescent="0.25">
      <c r="A130" s="169"/>
      <c r="B130" s="169"/>
      <c r="C130" s="98" t="s">
        <v>92</v>
      </c>
      <c r="D130" s="127" t="str">
        <f t="shared" si="36"/>
        <v>VRANCEAIIC</v>
      </c>
      <c r="E130" s="107"/>
      <c r="F130" s="107"/>
      <c r="G130" s="107"/>
      <c r="H130" s="107"/>
      <c r="I130" s="107"/>
      <c r="J130" s="107"/>
      <c r="K130" s="107"/>
      <c r="L130" s="107"/>
      <c r="M130" s="107"/>
      <c r="N130" s="107"/>
      <c r="O130" s="107"/>
      <c r="P130" s="107"/>
      <c r="Q130" s="107"/>
      <c r="R130" s="107"/>
      <c r="S130" s="107"/>
      <c r="T130" s="107"/>
      <c r="U130" s="107"/>
      <c r="V130" s="107"/>
      <c r="W130" s="107"/>
      <c r="X130" s="107"/>
      <c r="Y130" s="107"/>
      <c r="Z130" s="107"/>
      <c r="AA130" s="107"/>
      <c r="AB130" s="172"/>
    </row>
    <row r="131" spans="1:28" x14ac:dyDescent="0.2">
      <c r="A131" s="108"/>
      <c r="B131" s="108"/>
      <c r="E131" s="106"/>
      <c r="F131" s="106"/>
      <c r="G131" s="106"/>
      <c r="H131" s="106"/>
      <c r="I131" s="106"/>
      <c r="J131" s="106"/>
      <c r="K131" s="106"/>
      <c r="L131" s="106"/>
      <c r="M131" s="106"/>
      <c r="N131" s="106"/>
      <c r="O131" s="106"/>
      <c r="P131" s="106"/>
      <c r="Q131" s="106"/>
      <c r="R131" s="106"/>
      <c r="S131" s="106"/>
      <c r="T131" s="106"/>
      <c r="U131" s="106"/>
      <c r="V131" s="106"/>
      <c r="W131" s="106"/>
      <c r="X131" s="106"/>
      <c r="Y131" s="106"/>
      <c r="Z131" s="106"/>
      <c r="AA131" s="106"/>
    </row>
    <row r="132" spans="1:28" x14ac:dyDescent="0.2">
      <c r="A132" s="108"/>
      <c r="B132" s="108"/>
      <c r="E132" s="106"/>
      <c r="F132" s="106"/>
      <c r="G132" s="106"/>
      <c r="H132" s="106"/>
      <c r="I132" s="106"/>
      <c r="J132" s="106"/>
      <c r="K132" s="106"/>
      <c r="L132" s="106"/>
      <c r="M132" s="106"/>
      <c r="N132" s="106"/>
      <c r="O132" s="106"/>
      <c r="P132" s="106"/>
      <c r="Q132" s="106"/>
      <c r="R132" s="106"/>
      <c r="S132" s="106"/>
      <c r="T132" s="106"/>
      <c r="U132" s="106"/>
      <c r="V132" s="106"/>
      <c r="W132" s="106"/>
      <c r="X132" s="106"/>
      <c r="Y132" s="106"/>
      <c r="Z132" s="106"/>
      <c r="AA132" s="106"/>
    </row>
    <row r="133" spans="1:28" x14ac:dyDescent="0.2">
      <c r="A133" s="108"/>
      <c r="B133" s="108"/>
      <c r="E133" s="106"/>
      <c r="F133" s="106"/>
      <c r="G133" s="106"/>
      <c r="H133" s="106"/>
      <c r="I133" s="106"/>
      <c r="J133" s="106"/>
      <c r="K133" s="106"/>
      <c r="L133" s="106"/>
      <c r="M133" s="106"/>
      <c r="N133" s="106"/>
      <c r="O133" s="106"/>
      <c r="P133" s="106"/>
      <c r="Q133" s="106"/>
      <c r="R133" s="106"/>
      <c r="S133" s="106"/>
      <c r="T133" s="106"/>
      <c r="U133" s="106"/>
      <c r="V133" s="106"/>
      <c r="W133" s="106"/>
      <c r="X133" s="106"/>
      <c r="Y133" s="106"/>
      <c r="Z133" s="106"/>
      <c r="AA133" s="106"/>
    </row>
    <row r="134" spans="1:28" x14ac:dyDescent="0.2">
      <c r="A134" s="108"/>
      <c r="B134" s="108"/>
      <c r="E134" s="106"/>
      <c r="F134" s="106"/>
      <c r="G134" s="106"/>
      <c r="H134" s="106"/>
      <c r="I134" s="106"/>
      <c r="J134" s="106"/>
      <c r="K134" s="106"/>
      <c r="L134" s="106"/>
      <c r="M134" s="106"/>
      <c r="N134" s="106"/>
      <c r="O134" s="106"/>
      <c r="P134" s="106"/>
      <c r="Q134" s="106"/>
      <c r="R134" s="106"/>
      <c r="S134" s="106"/>
      <c r="T134" s="106"/>
      <c r="U134" s="106"/>
      <c r="V134" s="106"/>
      <c r="W134" s="106"/>
      <c r="X134" s="106"/>
      <c r="Y134" s="106"/>
      <c r="Z134" s="106"/>
      <c r="AA134" s="106"/>
    </row>
    <row r="135" spans="1:28" x14ac:dyDescent="0.2">
      <c r="A135" s="108"/>
      <c r="B135" s="108"/>
      <c r="E135" s="106"/>
      <c r="F135" s="106"/>
      <c r="G135" s="106"/>
      <c r="H135" s="106"/>
      <c r="I135" s="106"/>
      <c r="J135" s="106"/>
      <c r="K135" s="106"/>
      <c r="L135" s="106"/>
      <c r="M135" s="106"/>
      <c r="N135" s="106"/>
      <c r="O135" s="106"/>
      <c r="P135" s="106"/>
      <c r="Q135" s="106"/>
      <c r="R135" s="106"/>
      <c r="S135" s="106"/>
      <c r="T135" s="106"/>
      <c r="U135" s="106"/>
      <c r="V135" s="106"/>
      <c r="W135" s="106"/>
      <c r="X135" s="106"/>
      <c r="Y135" s="106"/>
      <c r="Z135" s="106"/>
      <c r="AA135" s="106"/>
    </row>
    <row r="136" spans="1:28" x14ac:dyDescent="0.2">
      <c r="A136" s="108"/>
      <c r="B136" s="108"/>
      <c r="E136" s="106"/>
      <c r="F136" s="106"/>
      <c r="G136" s="106"/>
      <c r="H136" s="106"/>
      <c r="I136" s="106"/>
      <c r="J136" s="106"/>
      <c r="K136" s="106"/>
      <c r="L136" s="106"/>
      <c r="M136" s="106"/>
      <c r="N136" s="106"/>
      <c r="O136" s="106"/>
      <c r="P136" s="106"/>
      <c r="Q136" s="106"/>
      <c r="R136" s="106"/>
      <c r="S136" s="106"/>
      <c r="T136" s="106"/>
      <c r="U136" s="106"/>
      <c r="V136" s="106"/>
      <c r="W136" s="106"/>
      <c r="X136" s="106"/>
      <c r="Y136" s="106"/>
      <c r="Z136" s="106"/>
      <c r="AA136" s="106"/>
    </row>
    <row r="137" spans="1:28" x14ac:dyDescent="0.2">
      <c r="A137" s="108"/>
      <c r="B137" s="108"/>
      <c r="E137" s="106"/>
      <c r="F137" s="106"/>
      <c r="G137" s="106"/>
      <c r="H137" s="106"/>
      <c r="I137" s="106"/>
      <c r="J137" s="106"/>
      <c r="K137" s="106"/>
      <c r="L137" s="106"/>
      <c r="M137" s="106"/>
      <c r="N137" s="106"/>
      <c r="O137" s="106"/>
      <c r="P137" s="106"/>
      <c r="Q137" s="106"/>
      <c r="R137" s="106"/>
      <c r="S137" s="106"/>
      <c r="T137" s="106"/>
      <c r="U137" s="106"/>
      <c r="V137" s="106"/>
      <c r="W137" s="106"/>
      <c r="X137" s="106"/>
      <c r="Y137" s="106"/>
      <c r="Z137" s="106"/>
      <c r="AA137" s="106"/>
    </row>
    <row r="138" spans="1:28" x14ac:dyDescent="0.2">
      <c r="A138" s="108"/>
      <c r="B138" s="108"/>
      <c r="E138" s="106"/>
      <c r="F138" s="106"/>
      <c r="G138" s="106"/>
      <c r="H138" s="106"/>
      <c r="I138" s="106"/>
      <c r="J138" s="106"/>
      <c r="K138" s="106"/>
      <c r="L138" s="106"/>
      <c r="M138" s="106"/>
      <c r="N138" s="106"/>
      <c r="O138" s="106"/>
      <c r="P138" s="106"/>
      <c r="Q138" s="106"/>
      <c r="R138" s="106"/>
      <c r="S138" s="106"/>
      <c r="T138" s="106"/>
      <c r="U138" s="106"/>
      <c r="V138" s="106"/>
      <c r="W138" s="106"/>
      <c r="X138" s="106"/>
      <c r="Y138" s="106"/>
      <c r="Z138" s="106"/>
      <c r="AA138" s="106"/>
    </row>
    <row r="139" spans="1:28" x14ac:dyDescent="0.2">
      <c r="A139" s="108"/>
      <c r="B139" s="108"/>
      <c r="E139" s="106"/>
      <c r="F139" s="106"/>
      <c r="G139" s="106"/>
      <c r="H139" s="106"/>
      <c r="I139" s="106"/>
      <c r="J139" s="106"/>
      <c r="K139" s="106"/>
      <c r="L139" s="106"/>
      <c r="M139" s="106"/>
      <c r="N139" s="106"/>
      <c r="O139" s="106"/>
      <c r="P139" s="106"/>
      <c r="Q139" s="106"/>
      <c r="R139" s="106"/>
      <c r="S139" s="106"/>
      <c r="T139" s="106"/>
      <c r="U139" s="106"/>
      <c r="V139" s="106"/>
      <c r="W139" s="106"/>
      <c r="X139" s="106"/>
      <c r="Y139" s="106"/>
      <c r="Z139" s="106"/>
      <c r="AA139" s="106"/>
    </row>
    <row r="140" spans="1:28" x14ac:dyDescent="0.2">
      <c r="A140" s="108"/>
      <c r="B140" s="108"/>
      <c r="E140" s="106"/>
      <c r="F140" s="106"/>
      <c r="G140" s="106"/>
      <c r="H140" s="106"/>
      <c r="I140" s="106"/>
      <c r="J140" s="106"/>
      <c r="K140" s="106"/>
      <c r="L140" s="106"/>
      <c r="M140" s="106"/>
      <c r="N140" s="106"/>
      <c r="O140" s="106"/>
      <c r="P140" s="106"/>
      <c r="Q140" s="106"/>
      <c r="R140" s="106"/>
      <c r="S140" s="106"/>
      <c r="T140" s="106"/>
      <c r="U140" s="106"/>
      <c r="V140" s="106"/>
      <c r="W140" s="106"/>
      <c r="X140" s="106"/>
      <c r="Y140" s="106"/>
      <c r="Z140" s="106"/>
      <c r="AA140" s="106"/>
    </row>
    <row r="141" spans="1:28" x14ac:dyDescent="0.2">
      <c r="A141" s="108"/>
      <c r="B141" s="108"/>
      <c r="E141" s="106"/>
      <c r="F141" s="106"/>
      <c r="G141" s="106"/>
      <c r="H141" s="106"/>
      <c r="I141" s="106"/>
      <c r="J141" s="106"/>
      <c r="K141" s="106"/>
      <c r="L141" s="106"/>
      <c r="M141" s="106"/>
      <c r="N141" s="106"/>
      <c r="O141" s="106"/>
      <c r="P141" s="106"/>
      <c r="Q141" s="106"/>
      <c r="R141" s="106"/>
      <c r="S141" s="106"/>
      <c r="T141" s="106"/>
      <c r="U141" s="106"/>
      <c r="V141" s="106"/>
      <c r="W141" s="106"/>
      <c r="X141" s="106"/>
      <c r="Y141" s="106"/>
      <c r="Z141" s="106"/>
      <c r="AA141" s="106"/>
    </row>
    <row r="142" spans="1:28" x14ac:dyDescent="0.2">
      <c r="A142" s="108"/>
      <c r="B142" s="108"/>
      <c r="E142" s="106"/>
      <c r="F142" s="106"/>
      <c r="G142" s="106"/>
      <c r="H142" s="106"/>
      <c r="I142" s="106"/>
      <c r="J142" s="106"/>
      <c r="K142" s="106"/>
      <c r="L142" s="106"/>
      <c r="M142" s="106"/>
      <c r="N142" s="106"/>
      <c r="O142" s="106"/>
      <c r="P142" s="106"/>
      <c r="Q142" s="106"/>
      <c r="R142" s="106"/>
      <c r="S142" s="106"/>
      <c r="T142" s="106"/>
      <c r="U142" s="106"/>
      <c r="V142" s="106"/>
      <c r="W142" s="106"/>
      <c r="X142" s="106"/>
      <c r="Y142" s="106"/>
      <c r="Z142" s="106"/>
      <c r="AA142" s="106"/>
    </row>
    <row r="143" spans="1:28" x14ac:dyDescent="0.2">
      <c r="A143" s="108"/>
      <c r="B143" s="108"/>
      <c r="E143" s="106"/>
      <c r="F143" s="106"/>
      <c r="G143" s="106"/>
      <c r="H143" s="106"/>
      <c r="I143" s="106"/>
      <c r="J143" s="106"/>
      <c r="K143" s="106"/>
      <c r="L143" s="106"/>
      <c r="M143" s="106"/>
      <c r="N143" s="106"/>
      <c r="O143" s="106"/>
      <c r="P143" s="106"/>
      <c r="Q143" s="106"/>
      <c r="R143" s="106"/>
      <c r="S143" s="106"/>
      <c r="T143" s="106"/>
      <c r="U143" s="106"/>
      <c r="V143" s="106"/>
      <c r="W143" s="106"/>
      <c r="X143" s="106"/>
      <c r="Y143" s="106"/>
      <c r="Z143" s="106"/>
      <c r="AA143" s="106"/>
    </row>
    <row r="144" spans="1:28" x14ac:dyDescent="0.2">
      <c r="A144" s="108"/>
      <c r="B144" s="108"/>
      <c r="E144" s="106"/>
      <c r="F144" s="106"/>
      <c r="G144" s="106"/>
      <c r="H144" s="106"/>
      <c r="I144" s="106"/>
      <c r="J144" s="106"/>
      <c r="K144" s="106"/>
      <c r="L144" s="106"/>
      <c r="M144" s="106"/>
      <c r="N144" s="106"/>
      <c r="O144" s="106"/>
      <c r="P144" s="106"/>
      <c r="Q144" s="106"/>
      <c r="R144" s="106"/>
      <c r="S144" s="106"/>
      <c r="T144" s="106"/>
      <c r="U144" s="106"/>
      <c r="V144" s="106"/>
      <c r="W144" s="106"/>
      <c r="X144" s="106"/>
      <c r="Y144" s="106"/>
      <c r="Z144" s="106"/>
      <c r="AA144" s="106"/>
    </row>
    <row r="145" spans="1:27" x14ac:dyDescent="0.2">
      <c r="A145" s="108"/>
      <c r="B145" s="108"/>
      <c r="E145" s="106"/>
      <c r="F145" s="106"/>
      <c r="G145" s="106"/>
      <c r="H145" s="106"/>
      <c r="I145" s="106"/>
      <c r="J145" s="106"/>
      <c r="K145" s="106"/>
      <c r="L145" s="106"/>
      <c r="M145" s="106"/>
      <c r="N145" s="106"/>
      <c r="O145" s="106"/>
      <c r="P145" s="106"/>
      <c r="Q145" s="106"/>
      <c r="R145" s="106"/>
      <c r="S145" s="106"/>
      <c r="T145" s="106"/>
      <c r="U145" s="106"/>
      <c r="V145" s="106"/>
      <c r="W145" s="106"/>
      <c r="X145" s="106"/>
      <c r="Y145" s="106"/>
      <c r="Z145" s="106"/>
      <c r="AA145" s="106"/>
    </row>
    <row r="146" spans="1:27" x14ac:dyDescent="0.2">
      <c r="A146" s="108"/>
      <c r="B146" s="108"/>
      <c r="E146" s="106"/>
      <c r="F146" s="106"/>
      <c r="G146" s="106"/>
      <c r="H146" s="106"/>
      <c r="I146" s="106"/>
      <c r="J146" s="106"/>
      <c r="K146" s="106"/>
      <c r="L146" s="106"/>
      <c r="M146" s="106"/>
      <c r="N146" s="106"/>
      <c r="O146" s="106"/>
      <c r="P146" s="106"/>
      <c r="Q146" s="106"/>
      <c r="R146" s="106"/>
      <c r="S146" s="106"/>
      <c r="T146" s="106"/>
      <c r="U146" s="106"/>
      <c r="V146" s="106"/>
      <c r="W146" s="106"/>
      <c r="X146" s="106"/>
      <c r="Y146" s="106"/>
      <c r="Z146" s="106"/>
      <c r="AA146" s="106"/>
    </row>
    <row r="147" spans="1:27" x14ac:dyDescent="0.2">
      <c r="A147" s="108"/>
      <c r="B147" s="108"/>
      <c r="E147" s="106"/>
      <c r="F147" s="106"/>
      <c r="G147" s="106"/>
      <c r="H147" s="106"/>
      <c r="I147" s="106"/>
      <c r="J147" s="106"/>
      <c r="K147" s="106"/>
      <c r="L147" s="106"/>
      <c r="M147" s="106"/>
      <c r="N147" s="106"/>
      <c r="O147" s="106"/>
      <c r="P147" s="106"/>
      <c r="Q147" s="106"/>
      <c r="R147" s="106"/>
      <c r="S147" s="106"/>
      <c r="T147" s="106"/>
      <c r="U147" s="106"/>
      <c r="V147" s="106"/>
      <c r="W147" s="106"/>
      <c r="X147" s="106"/>
      <c r="Y147" s="106"/>
      <c r="Z147" s="106"/>
      <c r="AA147" s="106"/>
    </row>
    <row r="148" spans="1:27" x14ac:dyDescent="0.2">
      <c r="A148" s="108"/>
      <c r="B148" s="108"/>
      <c r="E148" s="106"/>
      <c r="F148" s="106"/>
      <c r="G148" s="106"/>
      <c r="H148" s="106"/>
      <c r="I148" s="106"/>
      <c r="J148" s="106"/>
      <c r="K148" s="106"/>
      <c r="L148" s="106"/>
      <c r="M148" s="106"/>
      <c r="N148" s="106"/>
      <c r="O148" s="106"/>
      <c r="P148" s="106"/>
      <c r="Q148" s="106"/>
      <c r="R148" s="106"/>
      <c r="S148" s="106"/>
      <c r="T148" s="106"/>
      <c r="U148" s="106"/>
      <c r="V148" s="106"/>
      <c r="W148" s="106"/>
      <c r="X148" s="106"/>
      <c r="Y148" s="106"/>
      <c r="Z148" s="106"/>
      <c r="AA148" s="106"/>
    </row>
    <row r="149" spans="1:27" x14ac:dyDescent="0.2">
      <c r="A149" s="108"/>
      <c r="B149" s="108"/>
      <c r="E149" s="106"/>
      <c r="F149" s="106"/>
      <c r="G149" s="106"/>
      <c r="H149" s="106"/>
      <c r="I149" s="106"/>
      <c r="J149" s="106"/>
      <c r="K149" s="106"/>
      <c r="L149" s="106"/>
      <c r="M149" s="106"/>
      <c r="N149" s="106"/>
      <c r="O149" s="106"/>
      <c r="P149" s="106"/>
      <c r="Q149" s="106"/>
      <c r="R149" s="106"/>
      <c r="S149" s="106"/>
      <c r="T149" s="106"/>
      <c r="U149" s="106"/>
      <c r="V149" s="106"/>
      <c r="W149" s="106"/>
      <c r="X149" s="106"/>
      <c r="Y149" s="106"/>
      <c r="Z149" s="106"/>
      <c r="AA149" s="106"/>
    </row>
    <row r="150" spans="1:27" x14ac:dyDescent="0.2">
      <c r="A150" s="108"/>
      <c r="B150" s="108"/>
      <c r="E150" s="106"/>
      <c r="F150" s="106"/>
      <c r="G150" s="106"/>
      <c r="H150" s="106"/>
      <c r="I150" s="106"/>
      <c r="J150" s="106"/>
      <c r="K150" s="106"/>
      <c r="L150" s="106"/>
      <c r="M150" s="106"/>
      <c r="N150" s="106"/>
      <c r="O150" s="106"/>
      <c r="P150" s="106"/>
      <c r="Q150" s="106"/>
      <c r="R150" s="106"/>
      <c r="S150" s="106"/>
      <c r="T150" s="106"/>
      <c r="U150" s="106"/>
      <c r="V150" s="106"/>
      <c r="W150" s="106"/>
      <c r="X150" s="106"/>
      <c r="Y150" s="106"/>
      <c r="Z150" s="106"/>
      <c r="AA150" s="106"/>
    </row>
    <row r="151" spans="1:27" x14ac:dyDescent="0.2">
      <c r="A151" s="108"/>
      <c r="B151" s="108"/>
      <c r="E151" s="106"/>
      <c r="F151" s="106"/>
      <c r="G151" s="106"/>
      <c r="H151" s="106"/>
      <c r="I151" s="106"/>
      <c r="J151" s="106"/>
      <c r="K151" s="106"/>
      <c r="L151" s="106"/>
      <c r="M151" s="106"/>
      <c r="N151" s="106"/>
      <c r="O151" s="106"/>
      <c r="P151" s="106"/>
      <c r="Q151" s="106"/>
      <c r="R151" s="106"/>
      <c r="S151" s="106"/>
      <c r="T151" s="106"/>
      <c r="U151" s="106"/>
      <c r="V151" s="106"/>
      <c r="W151" s="106"/>
      <c r="X151" s="106"/>
      <c r="Y151" s="106"/>
      <c r="Z151" s="106"/>
      <c r="AA151" s="106"/>
    </row>
    <row r="152" spans="1:27" x14ac:dyDescent="0.2">
      <c r="A152" s="108"/>
      <c r="B152" s="108"/>
      <c r="E152" s="106"/>
      <c r="F152" s="106"/>
      <c r="G152" s="106"/>
      <c r="H152" s="106"/>
      <c r="I152" s="106"/>
      <c r="J152" s="106"/>
      <c r="K152" s="106"/>
      <c r="L152" s="106"/>
      <c r="M152" s="106"/>
      <c r="N152" s="106"/>
      <c r="O152" s="106"/>
      <c r="P152" s="106"/>
      <c r="Q152" s="106"/>
      <c r="R152" s="106"/>
      <c r="S152" s="106"/>
      <c r="T152" s="106"/>
      <c r="U152" s="106"/>
      <c r="V152" s="106"/>
      <c r="W152" s="106"/>
      <c r="X152" s="106"/>
      <c r="Y152" s="106"/>
      <c r="Z152" s="106"/>
      <c r="AA152" s="106"/>
    </row>
    <row r="153" spans="1:27" x14ac:dyDescent="0.2">
      <c r="A153" s="108"/>
      <c r="B153" s="108"/>
      <c r="E153" s="106"/>
      <c r="F153" s="106"/>
      <c r="G153" s="106"/>
      <c r="H153" s="106"/>
      <c r="I153" s="106"/>
      <c r="J153" s="106"/>
      <c r="K153" s="106"/>
      <c r="L153" s="106"/>
      <c r="M153" s="106"/>
      <c r="N153" s="106"/>
      <c r="O153" s="106"/>
      <c r="P153" s="106"/>
      <c r="Q153" s="106"/>
      <c r="R153" s="106"/>
      <c r="S153" s="106"/>
      <c r="T153" s="106"/>
      <c r="U153" s="106"/>
      <c r="V153" s="106"/>
      <c r="W153" s="106"/>
      <c r="X153" s="106"/>
      <c r="Y153" s="106"/>
      <c r="Z153" s="106"/>
      <c r="AA153" s="106"/>
    </row>
    <row r="154" spans="1:27" x14ac:dyDescent="0.2">
      <c r="A154" s="108"/>
      <c r="B154" s="108"/>
      <c r="E154" s="106"/>
      <c r="F154" s="106"/>
      <c r="G154" s="106"/>
      <c r="H154" s="106"/>
      <c r="I154" s="106"/>
      <c r="J154" s="106"/>
      <c r="K154" s="106"/>
      <c r="L154" s="106"/>
      <c r="M154" s="106"/>
      <c r="N154" s="106"/>
      <c r="O154" s="106"/>
      <c r="P154" s="106"/>
      <c r="Q154" s="106"/>
      <c r="R154" s="106"/>
      <c r="S154" s="106"/>
      <c r="T154" s="106"/>
      <c r="U154" s="106"/>
      <c r="V154" s="106"/>
      <c r="W154" s="106"/>
      <c r="X154" s="106"/>
      <c r="Y154" s="106"/>
      <c r="Z154" s="106"/>
      <c r="AA154" s="106"/>
    </row>
    <row r="155" spans="1:27" x14ac:dyDescent="0.2">
      <c r="A155" s="108"/>
      <c r="B155" s="108"/>
      <c r="E155" s="106"/>
      <c r="F155" s="106"/>
      <c r="G155" s="106"/>
      <c r="H155" s="106"/>
      <c r="I155" s="106"/>
      <c r="J155" s="106"/>
      <c r="K155" s="106"/>
      <c r="L155" s="106"/>
      <c r="M155" s="106"/>
      <c r="N155" s="106"/>
      <c r="O155" s="106"/>
      <c r="P155" s="106"/>
      <c r="Q155" s="106"/>
      <c r="R155" s="106"/>
      <c r="S155" s="106"/>
      <c r="T155" s="106"/>
      <c r="U155" s="106"/>
      <c r="V155" s="106"/>
      <c r="W155" s="106"/>
      <c r="X155" s="106"/>
      <c r="Y155" s="106"/>
      <c r="Z155" s="106"/>
      <c r="AA155" s="106"/>
    </row>
    <row r="156" spans="1:27" x14ac:dyDescent="0.2">
      <c r="A156" s="108"/>
      <c r="B156" s="108"/>
      <c r="E156" s="106"/>
      <c r="F156" s="106"/>
      <c r="G156" s="106"/>
      <c r="H156" s="106"/>
      <c r="I156" s="106"/>
      <c r="J156" s="106"/>
      <c r="K156" s="106"/>
      <c r="L156" s="106"/>
      <c r="M156" s="106"/>
      <c r="N156" s="106"/>
      <c r="O156" s="106"/>
      <c r="P156" s="106"/>
      <c r="Q156" s="106"/>
      <c r="R156" s="106"/>
      <c r="S156" s="106"/>
      <c r="T156" s="106"/>
      <c r="U156" s="106"/>
      <c r="V156" s="106"/>
      <c r="W156" s="106"/>
      <c r="X156" s="106"/>
      <c r="Y156" s="106"/>
      <c r="Z156" s="106"/>
      <c r="AA156" s="106"/>
    </row>
    <row r="157" spans="1:27" x14ac:dyDescent="0.2">
      <c r="A157" s="108"/>
      <c r="B157" s="108"/>
      <c r="E157" s="106"/>
      <c r="F157" s="106"/>
      <c r="G157" s="106"/>
      <c r="H157" s="106"/>
      <c r="I157" s="106"/>
      <c r="J157" s="106"/>
      <c r="K157" s="106"/>
      <c r="L157" s="106"/>
      <c r="M157" s="106"/>
      <c r="N157" s="106"/>
      <c r="O157" s="106"/>
      <c r="P157" s="106"/>
      <c r="Q157" s="106"/>
      <c r="R157" s="106"/>
      <c r="S157" s="106"/>
      <c r="T157" s="106"/>
      <c r="U157" s="106"/>
      <c r="V157" s="106"/>
      <c r="W157" s="106"/>
      <c r="X157" s="106"/>
      <c r="Y157" s="106"/>
      <c r="Z157" s="106"/>
      <c r="AA157" s="106"/>
    </row>
    <row r="158" spans="1:27" x14ac:dyDescent="0.2">
      <c r="A158" s="108"/>
      <c r="B158" s="108"/>
      <c r="E158" s="106"/>
      <c r="F158" s="106"/>
      <c r="G158" s="106"/>
      <c r="H158" s="106"/>
      <c r="I158" s="106"/>
      <c r="J158" s="106"/>
      <c r="K158" s="106"/>
      <c r="L158" s="106"/>
      <c r="M158" s="106"/>
      <c r="N158" s="106"/>
      <c r="O158" s="106"/>
      <c r="P158" s="106"/>
      <c r="Q158" s="106"/>
      <c r="R158" s="106"/>
      <c r="S158" s="106"/>
      <c r="T158" s="106"/>
      <c r="U158" s="106"/>
      <c r="V158" s="106"/>
      <c r="W158" s="106"/>
      <c r="X158" s="106"/>
      <c r="Y158" s="106"/>
      <c r="Z158" s="106"/>
      <c r="AA158" s="106"/>
    </row>
    <row r="159" spans="1:27" x14ac:dyDescent="0.2">
      <c r="A159" s="108"/>
      <c r="B159" s="108"/>
      <c r="E159" s="106"/>
      <c r="F159" s="106"/>
      <c r="G159" s="106"/>
      <c r="H159" s="106"/>
      <c r="I159" s="106"/>
      <c r="J159" s="106"/>
      <c r="K159" s="106"/>
      <c r="L159" s="106"/>
      <c r="M159" s="106"/>
      <c r="N159" s="106"/>
      <c r="O159" s="106"/>
      <c r="P159" s="106"/>
      <c r="Q159" s="106"/>
      <c r="R159" s="106"/>
      <c r="S159" s="106"/>
      <c r="T159" s="106"/>
      <c r="U159" s="106"/>
      <c r="V159" s="106"/>
      <c r="W159" s="106"/>
      <c r="X159" s="106"/>
      <c r="Y159" s="106"/>
      <c r="Z159" s="106"/>
      <c r="AA159" s="106"/>
    </row>
    <row r="160" spans="1:27" x14ac:dyDescent="0.2">
      <c r="A160" s="108"/>
      <c r="B160" s="108"/>
      <c r="E160" s="106"/>
      <c r="F160" s="106"/>
      <c r="G160" s="106"/>
      <c r="H160" s="106"/>
      <c r="I160" s="106"/>
      <c r="J160" s="106"/>
      <c r="K160" s="106"/>
      <c r="L160" s="106"/>
      <c r="M160" s="106"/>
      <c r="N160" s="106"/>
      <c r="O160" s="106"/>
      <c r="P160" s="106"/>
      <c r="Q160" s="106"/>
      <c r="R160" s="106"/>
      <c r="S160" s="106"/>
      <c r="T160" s="106"/>
      <c r="U160" s="106"/>
      <c r="V160" s="106"/>
      <c r="W160" s="106"/>
      <c r="X160" s="106"/>
      <c r="Y160" s="106"/>
    </row>
    <row r="161" spans="1:25" x14ac:dyDescent="0.2">
      <c r="A161" s="108"/>
      <c r="B161" s="108"/>
      <c r="E161" s="106"/>
      <c r="F161" s="106"/>
      <c r="G161" s="106"/>
      <c r="H161" s="106"/>
      <c r="I161" s="106"/>
      <c r="J161" s="106"/>
      <c r="K161" s="106"/>
      <c r="L161" s="106"/>
      <c r="M161" s="106"/>
      <c r="N161" s="106"/>
      <c r="O161" s="106"/>
      <c r="P161" s="106"/>
      <c r="Q161" s="106"/>
      <c r="R161" s="106"/>
      <c r="S161" s="106"/>
      <c r="T161" s="106"/>
      <c r="U161" s="106"/>
      <c r="V161" s="106"/>
      <c r="W161" s="106"/>
      <c r="X161" s="106"/>
      <c r="Y161" s="106"/>
    </row>
    <row r="162" spans="1:25" x14ac:dyDescent="0.2">
      <c r="A162" s="108"/>
      <c r="B162" s="108"/>
      <c r="E162" s="106"/>
      <c r="F162" s="106"/>
      <c r="G162" s="106"/>
      <c r="H162" s="106"/>
      <c r="I162" s="106"/>
      <c r="J162" s="106"/>
      <c r="K162" s="106"/>
      <c r="L162" s="106"/>
      <c r="M162" s="106"/>
      <c r="N162" s="106"/>
      <c r="O162" s="106"/>
      <c r="P162" s="106"/>
      <c r="Q162" s="106"/>
      <c r="R162" s="106"/>
      <c r="S162" s="106"/>
      <c r="T162" s="106"/>
      <c r="U162" s="106"/>
      <c r="V162" s="106"/>
      <c r="W162" s="106"/>
      <c r="X162" s="106"/>
      <c r="Y162" s="106"/>
    </row>
    <row r="163" spans="1:25" x14ac:dyDescent="0.2">
      <c r="A163" s="108"/>
      <c r="B163" s="108"/>
      <c r="E163" s="106"/>
      <c r="F163" s="106"/>
      <c r="G163" s="106"/>
      <c r="H163" s="106"/>
      <c r="I163" s="106"/>
      <c r="J163" s="106"/>
      <c r="K163" s="106"/>
      <c r="L163" s="106"/>
      <c r="M163" s="106"/>
      <c r="N163" s="106"/>
      <c r="O163" s="106"/>
      <c r="P163" s="106"/>
      <c r="Q163" s="106"/>
      <c r="R163" s="106"/>
      <c r="S163" s="106"/>
      <c r="T163" s="106"/>
      <c r="U163" s="106"/>
      <c r="V163" s="106"/>
      <c r="W163" s="106"/>
      <c r="X163" s="106"/>
      <c r="Y163" s="106"/>
    </row>
    <row r="164" spans="1:25" x14ac:dyDescent="0.2">
      <c r="A164" s="108"/>
      <c r="B164" s="108"/>
      <c r="E164" s="106"/>
      <c r="F164" s="106"/>
      <c r="G164" s="106"/>
      <c r="H164" s="106"/>
      <c r="I164" s="106"/>
      <c r="J164" s="106"/>
      <c r="K164" s="106"/>
      <c r="L164" s="106"/>
      <c r="M164" s="106"/>
      <c r="N164" s="106"/>
      <c r="O164" s="106"/>
      <c r="P164" s="106"/>
      <c r="Q164" s="106"/>
      <c r="R164" s="106"/>
      <c r="S164" s="106"/>
      <c r="T164" s="106"/>
      <c r="U164" s="106"/>
      <c r="V164" s="106"/>
      <c r="W164" s="106"/>
      <c r="X164" s="106"/>
      <c r="Y164" s="106"/>
    </row>
    <row r="165" spans="1:25" x14ac:dyDescent="0.2">
      <c r="A165" s="108"/>
      <c r="B165" s="108"/>
      <c r="E165" s="106"/>
      <c r="F165" s="106"/>
      <c r="G165" s="106"/>
      <c r="H165" s="106"/>
      <c r="I165" s="106"/>
      <c r="J165" s="106"/>
      <c r="K165" s="106"/>
      <c r="L165" s="106"/>
      <c r="M165" s="106"/>
      <c r="N165" s="106"/>
      <c r="O165" s="106"/>
      <c r="P165" s="106"/>
      <c r="Q165" s="106"/>
      <c r="R165" s="106"/>
      <c r="S165" s="106"/>
      <c r="T165" s="106"/>
      <c r="U165" s="106"/>
      <c r="V165" s="106"/>
      <c r="W165" s="106"/>
      <c r="X165" s="106"/>
      <c r="Y165" s="106"/>
    </row>
    <row r="166" spans="1:25" x14ac:dyDescent="0.2">
      <c r="A166" s="108"/>
      <c r="B166" s="108"/>
      <c r="E166" s="106"/>
      <c r="F166" s="106"/>
      <c r="G166" s="106"/>
      <c r="H166" s="106"/>
      <c r="I166" s="106"/>
      <c r="J166" s="106"/>
      <c r="K166" s="106"/>
      <c r="L166" s="106"/>
      <c r="M166" s="106"/>
      <c r="N166" s="106"/>
      <c r="O166" s="106"/>
      <c r="P166" s="106"/>
      <c r="Q166" s="106"/>
      <c r="R166" s="106"/>
      <c r="S166" s="106"/>
      <c r="T166" s="106"/>
      <c r="U166" s="106"/>
      <c r="V166" s="106"/>
      <c r="W166" s="106"/>
      <c r="X166" s="106"/>
      <c r="Y166" s="106"/>
    </row>
    <row r="167" spans="1:25" x14ac:dyDescent="0.2">
      <c r="A167" s="108"/>
      <c r="B167" s="108"/>
      <c r="E167" s="106"/>
      <c r="F167" s="106"/>
      <c r="G167" s="106"/>
      <c r="H167" s="106"/>
      <c r="I167" s="106"/>
      <c r="J167" s="106"/>
      <c r="K167" s="106"/>
      <c r="L167" s="106"/>
      <c r="M167" s="106"/>
      <c r="N167" s="106"/>
      <c r="O167" s="106"/>
      <c r="P167" s="106"/>
      <c r="Q167" s="106"/>
      <c r="R167" s="106"/>
      <c r="S167" s="106"/>
      <c r="T167" s="106"/>
      <c r="U167" s="106"/>
      <c r="V167" s="106"/>
      <c r="W167" s="106"/>
      <c r="X167" s="106"/>
      <c r="Y167" s="106"/>
    </row>
    <row r="168" spans="1:25" x14ac:dyDescent="0.2">
      <c r="A168" s="108"/>
      <c r="B168" s="108"/>
      <c r="E168" s="106"/>
      <c r="F168" s="106"/>
      <c r="G168" s="106"/>
      <c r="H168" s="106"/>
      <c r="I168" s="106"/>
      <c r="J168" s="106"/>
      <c r="K168" s="106"/>
      <c r="L168" s="106"/>
      <c r="M168" s="106"/>
      <c r="N168" s="106"/>
      <c r="O168" s="106"/>
      <c r="P168" s="106"/>
      <c r="Q168" s="106"/>
      <c r="R168" s="106"/>
      <c r="S168" s="106"/>
      <c r="T168" s="106"/>
      <c r="U168" s="106"/>
      <c r="V168" s="106"/>
      <c r="W168" s="106"/>
      <c r="X168" s="106"/>
      <c r="Y168" s="106"/>
    </row>
    <row r="169" spans="1:25" x14ac:dyDescent="0.2">
      <c r="A169" s="108"/>
      <c r="B169" s="108"/>
      <c r="E169" s="106"/>
      <c r="F169" s="106"/>
      <c r="G169" s="106"/>
      <c r="H169" s="106"/>
      <c r="I169" s="106"/>
      <c r="J169" s="106"/>
      <c r="K169" s="106"/>
      <c r="L169" s="106"/>
      <c r="M169" s="106"/>
      <c r="N169" s="106"/>
      <c r="O169" s="106"/>
      <c r="P169" s="106"/>
      <c r="Q169" s="106"/>
      <c r="R169" s="106"/>
      <c r="S169" s="106"/>
      <c r="T169" s="106"/>
      <c r="U169" s="106"/>
      <c r="V169" s="106"/>
      <c r="W169" s="106"/>
      <c r="X169" s="106"/>
      <c r="Y169" s="106"/>
    </row>
    <row r="170" spans="1:25" x14ac:dyDescent="0.2">
      <c r="A170" s="108"/>
      <c r="B170" s="108"/>
      <c r="E170" s="106"/>
      <c r="F170" s="106"/>
      <c r="G170" s="106"/>
      <c r="H170" s="106"/>
      <c r="I170" s="106"/>
      <c r="J170" s="106"/>
      <c r="K170" s="106"/>
      <c r="L170" s="106"/>
      <c r="M170" s="106"/>
      <c r="N170" s="106"/>
      <c r="O170" s="106"/>
      <c r="P170" s="106"/>
      <c r="Q170" s="106"/>
      <c r="R170" s="106"/>
      <c r="S170" s="106"/>
      <c r="T170" s="106"/>
      <c r="U170" s="106"/>
      <c r="V170" s="106"/>
      <c r="W170" s="106"/>
      <c r="X170" s="106"/>
      <c r="Y170" s="106"/>
    </row>
    <row r="171" spans="1:25" x14ac:dyDescent="0.2">
      <c r="A171" s="108"/>
      <c r="B171" s="108"/>
      <c r="E171" s="106"/>
      <c r="F171" s="106"/>
      <c r="G171" s="106"/>
      <c r="H171" s="106"/>
      <c r="I171" s="106"/>
      <c r="J171" s="106"/>
      <c r="K171" s="106"/>
      <c r="L171" s="106"/>
      <c r="M171" s="106"/>
      <c r="N171" s="106"/>
      <c r="O171" s="106"/>
      <c r="P171" s="106"/>
      <c r="Q171" s="106"/>
      <c r="R171" s="106"/>
      <c r="S171" s="106"/>
      <c r="T171" s="106"/>
      <c r="U171" s="106"/>
      <c r="V171" s="106"/>
      <c r="W171" s="106"/>
      <c r="X171" s="106"/>
      <c r="Y171" s="106"/>
    </row>
    <row r="172" spans="1:25" x14ac:dyDescent="0.2">
      <c r="A172" s="108"/>
      <c r="B172" s="108"/>
      <c r="E172" s="106"/>
      <c r="F172" s="106"/>
      <c r="G172" s="106"/>
      <c r="H172" s="106"/>
      <c r="I172" s="106"/>
      <c r="J172" s="106"/>
      <c r="K172" s="106"/>
      <c r="L172" s="106"/>
      <c r="M172" s="106"/>
      <c r="N172" s="106"/>
      <c r="O172" s="106"/>
      <c r="P172" s="106"/>
      <c r="Q172" s="106"/>
      <c r="R172" s="106"/>
      <c r="S172" s="106"/>
      <c r="T172" s="106"/>
      <c r="U172" s="106"/>
      <c r="V172" s="106"/>
      <c r="W172" s="106"/>
      <c r="X172" s="106"/>
      <c r="Y172" s="106"/>
    </row>
    <row r="173" spans="1:25" x14ac:dyDescent="0.2">
      <c r="A173" s="108"/>
      <c r="B173" s="108"/>
      <c r="E173" s="106"/>
      <c r="F173" s="106"/>
      <c r="G173" s="106"/>
      <c r="H173" s="106"/>
      <c r="I173" s="106"/>
      <c r="J173" s="106"/>
      <c r="K173" s="106"/>
      <c r="L173" s="106"/>
      <c r="M173" s="106"/>
      <c r="N173" s="106"/>
      <c r="O173" s="106"/>
      <c r="P173" s="106"/>
      <c r="Q173" s="106"/>
      <c r="R173" s="106"/>
      <c r="S173" s="106"/>
      <c r="T173" s="106"/>
      <c r="U173" s="106"/>
      <c r="V173" s="106"/>
      <c r="W173" s="106"/>
      <c r="X173" s="106"/>
      <c r="Y173" s="106"/>
    </row>
    <row r="174" spans="1:25" x14ac:dyDescent="0.2">
      <c r="A174" s="108"/>
      <c r="B174" s="108"/>
      <c r="E174" s="106"/>
      <c r="F174" s="106"/>
      <c r="G174" s="106"/>
      <c r="H174" s="106"/>
      <c r="I174" s="106"/>
      <c r="J174" s="106"/>
      <c r="K174" s="106"/>
      <c r="L174" s="106"/>
      <c r="M174" s="106"/>
      <c r="N174" s="106"/>
      <c r="O174" s="106"/>
      <c r="P174" s="106"/>
      <c r="Q174" s="106"/>
      <c r="R174" s="106"/>
      <c r="S174" s="106"/>
      <c r="T174" s="106"/>
      <c r="U174" s="106"/>
      <c r="V174" s="106"/>
      <c r="W174" s="106"/>
      <c r="X174" s="106"/>
      <c r="Y174" s="106"/>
    </row>
    <row r="175" spans="1:25" x14ac:dyDescent="0.2">
      <c r="A175" s="108"/>
      <c r="B175" s="108"/>
      <c r="E175" s="106"/>
      <c r="F175" s="106"/>
      <c r="G175" s="106"/>
      <c r="H175" s="106"/>
      <c r="I175" s="106"/>
      <c r="J175" s="106"/>
      <c r="K175" s="106"/>
      <c r="L175" s="106"/>
      <c r="M175" s="106"/>
      <c r="N175" s="106"/>
      <c r="O175" s="106"/>
      <c r="P175" s="106"/>
      <c r="Q175" s="106"/>
      <c r="R175" s="106"/>
      <c r="S175" s="106"/>
      <c r="T175" s="106"/>
      <c r="U175" s="106"/>
      <c r="V175" s="106"/>
      <c r="W175" s="106"/>
      <c r="X175" s="106"/>
      <c r="Y175" s="106"/>
    </row>
    <row r="176" spans="1:25" x14ac:dyDescent="0.2">
      <c r="A176" s="108"/>
      <c r="B176" s="108"/>
      <c r="E176" s="106"/>
      <c r="F176" s="106"/>
      <c r="G176" s="106"/>
      <c r="H176" s="106"/>
      <c r="I176" s="106"/>
      <c r="J176" s="106"/>
      <c r="K176" s="106"/>
      <c r="L176" s="106"/>
      <c r="M176" s="106"/>
      <c r="N176" s="106"/>
      <c r="O176" s="106"/>
      <c r="P176" s="106"/>
      <c r="Q176" s="106"/>
      <c r="R176" s="106"/>
      <c r="S176" s="106"/>
      <c r="T176" s="106"/>
      <c r="U176" s="106"/>
      <c r="V176" s="106"/>
      <c r="W176" s="106"/>
      <c r="X176" s="106"/>
      <c r="Y176" s="106"/>
    </row>
    <row r="177" spans="1:25" x14ac:dyDescent="0.2">
      <c r="A177" s="108"/>
      <c r="B177" s="108"/>
      <c r="E177" s="106"/>
      <c r="F177" s="106"/>
      <c r="G177" s="106"/>
      <c r="H177" s="106"/>
      <c r="I177" s="106"/>
      <c r="J177" s="106"/>
      <c r="K177" s="106"/>
      <c r="L177" s="106"/>
      <c r="M177" s="106"/>
      <c r="N177" s="106"/>
      <c r="O177" s="106"/>
      <c r="P177" s="106"/>
      <c r="Q177" s="106"/>
      <c r="R177" s="106"/>
      <c r="S177" s="106"/>
      <c r="T177" s="106"/>
      <c r="U177" s="106"/>
      <c r="V177" s="106"/>
      <c r="W177" s="106"/>
      <c r="X177" s="106"/>
      <c r="Y177" s="106"/>
    </row>
    <row r="178" spans="1:25" x14ac:dyDescent="0.2">
      <c r="A178" s="108"/>
      <c r="B178" s="108"/>
      <c r="E178" s="106"/>
      <c r="F178" s="106"/>
      <c r="G178" s="106"/>
      <c r="H178" s="106"/>
      <c r="I178" s="106"/>
      <c r="J178" s="106"/>
      <c r="K178" s="106"/>
      <c r="L178" s="106"/>
      <c r="M178" s="106"/>
      <c r="N178" s="106"/>
      <c r="O178" s="106"/>
      <c r="P178" s="106"/>
      <c r="Q178" s="106"/>
      <c r="R178" s="106"/>
      <c r="S178" s="106"/>
      <c r="T178" s="106"/>
      <c r="U178" s="106"/>
      <c r="V178" s="106"/>
      <c r="W178" s="106"/>
      <c r="X178" s="106"/>
      <c r="Y178" s="106"/>
    </row>
    <row r="179" spans="1:25" x14ac:dyDescent="0.2">
      <c r="A179" s="108"/>
      <c r="B179" s="108"/>
      <c r="E179" s="106"/>
      <c r="F179" s="106"/>
      <c r="G179" s="106"/>
      <c r="H179" s="106"/>
      <c r="I179" s="106"/>
      <c r="J179" s="106"/>
      <c r="K179" s="106"/>
      <c r="L179" s="106"/>
      <c r="M179" s="106"/>
      <c r="N179" s="106"/>
      <c r="O179" s="106"/>
      <c r="P179" s="106"/>
      <c r="Q179" s="106"/>
      <c r="R179" s="106"/>
      <c r="S179" s="106"/>
      <c r="T179" s="106"/>
      <c r="U179" s="106"/>
      <c r="V179" s="106"/>
      <c r="W179" s="106"/>
      <c r="X179" s="106"/>
      <c r="Y179" s="106"/>
    </row>
    <row r="180" spans="1:25" x14ac:dyDescent="0.2">
      <c r="A180" s="108"/>
      <c r="B180" s="108"/>
      <c r="E180" s="106"/>
      <c r="F180" s="106"/>
      <c r="G180" s="106"/>
      <c r="H180" s="106"/>
      <c r="I180" s="106"/>
      <c r="J180" s="106"/>
      <c r="K180" s="106"/>
      <c r="L180" s="106"/>
      <c r="M180" s="106"/>
      <c r="N180" s="106"/>
      <c r="O180" s="106"/>
      <c r="P180" s="106"/>
      <c r="Q180" s="106"/>
      <c r="R180" s="106"/>
      <c r="S180" s="106"/>
      <c r="T180" s="106"/>
      <c r="U180" s="106"/>
      <c r="V180" s="106"/>
      <c r="W180" s="106"/>
      <c r="X180" s="106"/>
      <c r="Y180" s="106"/>
    </row>
    <row r="181" spans="1:25" x14ac:dyDescent="0.2">
      <c r="A181" s="108"/>
      <c r="B181" s="108"/>
      <c r="E181" s="106"/>
      <c r="F181" s="106"/>
      <c r="G181" s="106"/>
      <c r="H181" s="106"/>
      <c r="I181" s="106"/>
      <c r="J181" s="106"/>
      <c r="K181" s="106"/>
      <c r="L181" s="106"/>
      <c r="M181" s="106"/>
      <c r="N181" s="106"/>
      <c r="O181" s="106"/>
      <c r="P181" s="106"/>
      <c r="Q181" s="106"/>
      <c r="R181" s="106"/>
      <c r="S181" s="106"/>
      <c r="T181" s="106"/>
      <c r="U181" s="106"/>
      <c r="V181" s="106"/>
      <c r="W181" s="106"/>
      <c r="X181" s="106"/>
      <c r="Y181" s="106"/>
    </row>
    <row r="182" spans="1:25" x14ac:dyDescent="0.2">
      <c r="A182" s="108"/>
      <c r="B182" s="108"/>
      <c r="E182" s="106"/>
      <c r="F182" s="106"/>
      <c r="G182" s="106"/>
      <c r="H182" s="106"/>
      <c r="I182" s="106"/>
      <c r="J182" s="106"/>
      <c r="K182" s="106"/>
      <c r="L182" s="106"/>
      <c r="M182" s="106"/>
      <c r="N182" s="106"/>
      <c r="O182" s="106"/>
      <c r="P182" s="106"/>
      <c r="Q182" s="106"/>
      <c r="R182" s="106"/>
      <c r="S182" s="106"/>
      <c r="T182" s="106"/>
      <c r="U182" s="106"/>
      <c r="V182" s="106"/>
      <c r="W182" s="106"/>
      <c r="X182" s="106"/>
      <c r="Y182" s="106"/>
    </row>
    <row r="183" spans="1:25" x14ac:dyDescent="0.2">
      <c r="A183" s="108"/>
      <c r="B183" s="108"/>
      <c r="E183" s="106"/>
      <c r="F183" s="106"/>
      <c r="G183" s="106"/>
      <c r="H183" s="106"/>
      <c r="I183" s="106"/>
      <c r="J183" s="106"/>
      <c r="K183" s="106"/>
      <c r="L183" s="106"/>
      <c r="M183" s="106"/>
      <c r="N183" s="106"/>
      <c r="O183" s="106"/>
      <c r="P183" s="106"/>
      <c r="Q183" s="106"/>
      <c r="R183" s="106"/>
      <c r="S183" s="106"/>
      <c r="T183" s="106"/>
      <c r="U183" s="106"/>
      <c r="V183" s="106"/>
      <c r="W183" s="106"/>
      <c r="X183" s="106"/>
      <c r="Y183" s="106"/>
    </row>
    <row r="184" spans="1:25" x14ac:dyDescent="0.2">
      <c r="A184" s="108"/>
      <c r="B184" s="108"/>
      <c r="E184" s="106"/>
      <c r="F184" s="106"/>
      <c r="G184" s="106"/>
      <c r="H184" s="106"/>
      <c r="I184" s="106"/>
      <c r="J184" s="106"/>
      <c r="K184" s="106"/>
      <c r="L184" s="106"/>
      <c r="M184" s="106"/>
      <c r="N184" s="106"/>
      <c r="O184" s="106"/>
      <c r="P184" s="106"/>
      <c r="Q184" s="106"/>
      <c r="R184" s="106"/>
      <c r="S184" s="106"/>
      <c r="T184" s="106"/>
      <c r="U184" s="106"/>
      <c r="V184" s="106"/>
      <c r="W184" s="106"/>
      <c r="X184" s="106"/>
      <c r="Y184" s="106"/>
    </row>
    <row r="185" spans="1:25" x14ac:dyDescent="0.2">
      <c r="A185" s="108"/>
      <c r="B185" s="108"/>
      <c r="E185" s="106"/>
      <c r="F185" s="106"/>
      <c r="G185" s="106"/>
      <c r="H185" s="106"/>
      <c r="I185" s="106"/>
      <c r="J185" s="106"/>
      <c r="K185" s="106"/>
      <c r="L185" s="106"/>
      <c r="M185" s="106"/>
      <c r="N185" s="106"/>
      <c r="O185" s="106"/>
      <c r="P185" s="106"/>
      <c r="Q185" s="106"/>
      <c r="R185" s="106"/>
      <c r="S185" s="106"/>
      <c r="T185" s="106"/>
      <c r="U185" s="106"/>
      <c r="V185" s="106"/>
      <c r="W185" s="106"/>
      <c r="X185" s="106"/>
      <c r="Y185" s="106"/>
    </row>
    <row r="186" spans="1:25" x14ac:dyDescent="0.2">
      <c r="A186" s="108"/>
      <c r="B186" s="108"/>
      <c r="E186" s="106"/>
      <c r="F186" s="106"/>
      <c r="G186" s="106"/>
      <c r="H186" s="106"/>
      <c r="I186" s="106"/>
      <c r="J186" s="106"/>
      <c r="K186" s="106"/>
      <c r="L186" s="106"/>
      <c r="M186" s="106"/>
      <c r="N186" s="106"/>
      <c r="O186" s="106"/>
      <c r="P186" s="106"/>
      <c r="Q186" s="106"/>
      <c r="R186" s="106"/>
      <c r="S186" s="106"/>
      <c r="T186" s="106"/>
      <c r="U186" s="106"/>
      <c r="V186" s="106"/>
      <c r="W186" s="106"/>
      <c r="X186" s="106"/>
      <c r="Y186" s="106"/>
    </row>
    <row r="187" spans="1:25" x14ac:dyDescent="0.2">
      <c r="A187" s="108"/>
      <c r="B187" s="108"/>
      <c r="E187" s="106"/>
      <c r="F187" s="106"/>
      <c r="G187" s="106"/>
      <c r="H187" s="106"/>
      <c r="I187" s="106"/>
      <c r="J187" s="106"/>
      <c r="K187" s="106"/>
      <c r="L187" s="106"/>
      <c r="M187" s="106"/>
      <c r="N187" s="106"/>
      <c r="O187" s="106"/>
      <c r="P187" s="106"/>
      <c r="Q187" s="106"/>
      <c r="R187" s="106"/>
      <c r="S187" s="106"/>
      <c r="T187" s="106"/>
      <c r="U187" s="106"/>
      <c r="V187" s="106"/>
      <c r="W187" s="106"/>
      <c r="X187" s="106"/>
      <c r="Y187" s="106"/>
    </row>
    <row r="188" spans="1:25" x14ac:dyDescent="0.2">
      <c r="A188" s="108"/>
      <c r="B188" s="108"/>
      <c r="E188" s="106"/>
      <c r="F188" s="106"/>
      <c r="G188" s="106"/>
      <c r="H188" s="106"/>
      <c r="I188" s="106"/>
      <c r="J188" s="106"/>
      <c r="K188" s="106"/>
      <c r="L188" s="106"/>
      <c r="M188" s="106"/>
      <c r="N188" s="106"/>
      <c r="O188" s="106"/>
      <c r="P188" s="106"/>
      <c r="Q188" s="106"/>
      <c r="R188" s="106"/>
      <c r="S188" s="106"/>
      <c r="T188" s="106"/>
      <c r="U188" s="106"/>
      <c r="V188" s="106"/>
      <c r="W188" s="106"/>
      <c r="X188" s="106"/>
      <c r="Y188" s="106"/>
    </row>
    <row r="189" spans="1:25" x14ac:dyDescent="0.2">
      <c r="A189" s="108"/>
      <c r="B189" s="108"/>
      <c r="E189" s="106"/>
      <c r="F189" s="106"/>
      <c r="G189" s="106"/>
      <c r="H189" s="106"/>
      <c r="I189" s="106"/>
      <c r="J189" s="106"/>
      <c r="K189" s="106"/>
      <c r="L189" s="106"/>
      <c r="M189" s="106"/>
      <c r="N189" s="106"/>
      <c r="O189" s="106"/>
      <c r="P189" s="106"/>
      <c r="Q189" s="106"/>
      <c r="R189" s="106"/>
      <c r="S189" s="106"/>
      <c r="T189" s="106"/>
      <c r="U189" s="106"/>
      <c r="V189" s="106"/>
      <c r="W189" s="106"/>
      <c r="X189" s="106"/>
      <c r="Y189" s="106"/>
    </row>
    <row r="190" spans="1:25" x14ac:dyDescent="0.2">
      <c r="A190" s="108"/>
      <c r="B190" s="108"/>
      <c r="E190" s="106"/>
      <c r="F190" s="106"/>
      <c r="G190" s="106"/>
      <c r="H190" s="106"/>
      <c r="I190" s="106"/>
      <c r="J190" s="106"/>
      <c r="K190" s="106"/>
      <c r="L190" s="106"/>
      <c r="M190" s="106"/>
      <c r="N190" s="106"/>
      <c r="O190" s="106"/>
      <c r="P190" s="106"/>
      <c r="Q190" s="106"/>
      <c r="R190" s="106"/>
      <c r="S190" s="106"/>
      <c r="T190" s="106"/>
      <c r="U190" s="106"/>
      <c r="V190" s="106"/>
      <c r="W190" s="106"/>
      <c r="X190" s="106"/>
      <c r="Y190" s="106"/>
    </row>
    <row r="191" spans="1:25" x14ac:dyDescent="0.2">
      <c r="A191" s="108"/>
      <c r="B191" s="108"/>
      <c r="E191" s="106"/>
      <c r="F191" s="106"/>
      <c r="G191" s="106"/>
      <c r="H191" s="106"/>
      <c r="I191" s="106"/>
      <c r="J191" s="106"/>
      <c r="K191" s="106"/>
      <c r="L191" s="106"/>
      <c r="M191" s="106"/>
      <c r="N191" s="106"/>
      <c r="O191" s="106"/>
      <c r="P191" s="106"/>
      <c r="Q191" s="106"/>
      <c r="R191" s="106"/>
      <c r="S191" s="106"/>
      <c r="T191" s="106"/>
      <c r="U191" s="106"/>
      <c r="V191" s="106"/>
      <c r="W191" s="106"/>
      <c r="X191" s="106"/>
      <c r="Y191" s="106"/>
    </row>
    <row r="192" spans="1:25" x14ac:dyDescent="0.2">
      <c r="A192" s="108"/>
      <c r="B192" s="108"/>
      <c r="E192" s="106"/>
      <c r="F192" s="106"/>
      <c r="G192" s="106"/>
      <c r="H192" s="106"/>
      <c r="I192" s="106"/>
      <c r="J192" s="106"/>
      <c r="K192" s="106"/>
      <c r="L192" s="106"/>
      <c r="M192" s="106"/>
      <c r="N192" s="106"/>
      <c r="O192" s="106"/>
      <c r="P192" s="106"/>
      <c r="Q192" s="106"/>
      <c r="R192" s="106"/>
      <c r="S192" s="106"/>
      <c r="T192" s="106"/>
      <c r="U192" s="106"/>
      <c r="V192" s="106"/>
      <c r="W192" s="106"/>
      <c r="X192" s="106"/>
      <c r="Y192" s="106"/>
    </row>
    <row r="193" spans="1:25" x14ac:dyDescent="0.2">
      <c r="A193" s="108"/>
      <c r="B193" s="108"/>
      <c r="E193" s="106"/>
      <c r="F193" s="106"/>
      <c r="G193" s="106"/>
      <c r="H193" s="106"/>
      <c r="I193" s="106"/>
      <c r="J193" s="106"/>
      <c r="K193" s="106"/>
      <c r="L193" s="106"/>
      <c r="M193" s="106"/>
      <c r="N193" s="106"/>
      <c r="O193" s="106"/>
      <c r="P193" s="106"/>
      <c r="Q193" s="106"/>
      <c r="R193" s="106"/>
      <c r="S193" s="106"/>
      <c r="T193" s="106"/>
      <c r="U193" s="106"/>
      <c r="V193" s="106"/>
      <c r="W193" s="106"/>
      <c r="X193" s="106"/>
      <c r="Y193" s="106"/>
    </row>
    <row r="194" spans="1:25" x14ac:dyDescent="0.2">
      <c r="A194" s="108"/>
      <c r="B194" s="108"/>
      <c r="E194" s="106"/>
      <c r="F194" s="106"/>
      <c r="G194" s="106"/>
      <c r="H194" s="106"/>
      <c r="I194" s="106"/>
      <c r="J194" s="106"/>
      <c r="K194" s="106"/>
      <c r="L194" s="106"/>
      <c r="M194" s="106"/>
      <c r="N194" s="106"/>
      <c r="O194" s="106"/>
      <c r="P194" s="106"/>
      <c r="Q194" s="106"/>
      <c r="R194" s="106"/>
      <c r="S194" s="106"/>
      <c r="T194" s="106"/>
      <c r="U194" s="106"/>
      <c r="V194" s="106"/>
      <c r="W194" s="106"/>
      <c r="X194" s="106"/>
      <c r="Y194" s="106"/>
    </row>
    <row r="195" spans="1:25" x14ac:dyDescent="0.2">
      <c r="A195" s="108"/>
      <c r="B195" s="108"/>
      <c r="E195" s="106"/>
      <c r="F195" s="106"/>
      <c r="G195" s="106"/>
      <c r="H195" s="106"/>
      <c r="I195" s="106"/>
      <c r="J195" s="106"/>
      <c r="K195" s="106"/>
      <c r="L195" s="106"/>
      <c r="M195" s="106"/>
      <c r="N195" s="106"/>
      <c r="O195" s="106"/>
      <c r="P195" s="106"/>
      <c r="Q195" s="106"/>
      <c r="R195" s="106"/>
      <c r="S195" s="106"/>
      <c r="T195" s="106"/>
      <c r="U195" s="106"/>
      <c r="V195" s="106"/>
      <c r="W195" s="106"/>
      <c r="X195" s="106"/>
      <c r="Y195" s="106"/>
    </row>
    <row r="196" spans="1:25" x14ac:dyDescent="0.2">
      <c r="A196" s="108"/>
      <c r="B196" s="108"/>
      <c r="E196" s="106"/>
      <c r="F196" s="106"/>
      <c r="G196" s="106"/>
      <c r="H196" s="106"/>
      <c r="I196" s="106"/>
      <c r="J196" s="106"/>
      <c r="K196" s="106"/>
      <c r="L196" s="106"/>
      <c r="M196" s="106"/>
      <c r="N196" s="106"/>
      <c r="O196" s="106"/>
      <c r="P196" s="106"/>
      <c r="Q196" s="106"/>
      <c r="R196" s="106"/>
      <c r="S196" s="106"/>
      <c r="T196" s="106"/>
      <c r="U196" s="106"/>
      <c r="V196" s="106"/>
      <c r="W196" s="106"/>
      <c r="X196" s="106"/>
      <c r="Y196" s="106"/>
    </row>
    <row r="197" spans="1:25" x14ac:dyDescent="0.2">
      <c r="A197" s="108"/>
      <c r="B197" s="108"/>
      <c r="E197" s="106"/>
      <c r="F197" s="106"/>
      <c r="G197" s="106"/>
      <c r="H197" s="106"/>
      <c r="I197" s="106"/>
      <c r="J197" s="106"/>
      <c r="K197" s="106"/>
      <c r="L197" s="106"/>
      <c r="M197" s="106"/>
      <c r="N197" s="106"/>
      <c r="O197" s="106"/>
      <c r="P197" s="106"/>
      <c r="Q197" s="106"/>
      <c r="R197" s="106"/>
      <c r="S197" s="106"/>
      <c r="T197" s="106"/>
      <c r="U197" s="106"/>
      <c r="V197" s="106"/>
      <c r="W197" s="106"/>
      <c r="X197" s="106"/>
      <c r="Y197" s="106"/>
    </row>
    <row r="198" spans="1:25" x14ac:dyDescent="0.2">
      <c r="A198" s="108"/>
      <c r="B198" s="108"/>
      <c r="E198" s="106"/>
      <c r="F198" s="106"/>
      <c r="G198" s="106"/>
      <c r="H198" s="106"/>
      <c r="I198" s="106"/>
      <c r="J198" s="106"/>
      <c r="K198" s="106"/>
      <c r="L198" s="106"/>
      <c r="M198" s="106"/>
      <c r="N198" s="106"/>
      <c r="O198" s="106"/>
      <c r="P198" s="106"/>
      <c r="Q198" s="106"/>
      <c r="R198" s="106"/>
      <c r="S198" s="106"/>
      <c r="T198" s="106"/>
      <c r="U198" s="106"/>
      <c r="V198" s="106"/>
      <c r="W198" s="106"/>
      <c r="X198" s="106"/>
      <c r="Y198" s="106"/>
    </row>
    <row r="199" spans="1:25" x14ac:dyDescent="0.2">
      <c r="A199" s="108"/>
      <c r="B199" s="108"/>
      <c r="E199" s="106"/>
      <c r="F199" s="106"/>
      <c r="G199" s="106"/>
      <c r="H199" s="106"/>
      <c r="I199" s="106"/>
      <c r="J199" s="106"/>
      <c r="K199" s="106"/>
      <c r="L199" s="106"/>
      <c r="M199" s="106"/>
      <c r="N199" s="106"/>
      <c r="O199" s="106"/>
      <c r="P199" s="106"/>
      <c r="Q199" s="106"/>
      <c r="R199" s="106"/>
      <c r="S199" s="106"/>
      <c r="T199" s="106"/>
      <c r="U199" s="106"/>
      <c r="V199" s="106"/>
      <c r="W199" s="106"/>
      <c r="X199" s="106"/>
      <c r="Y199" s="106"/>
    </row>
    <row r="200" spans="1:25" x14ac:dyDescent="0.2">
      <c r="A200" s="108"/>
      <c r="B200" s="108"/>
      <c r="E200" s="106"/>
      <c r="F200" s="106"/>
      <c r="G200" s="106"/>
      <c r="H200" s="106"/>
      <c r="I200" s="106"/>
      <c r="J200" s="106"/>
      <c r="K200" s="106"/>
      <c r="L200" s="106"/>
      <c r="M200" s="106"/>
      <c r="N200" s="106"/>
      <c r="O200" s="106"/>
      <c r="P200" s="106"/>
      <c r="Q200" s="106"/>
      <c r="R200" s="106"/>
      <c r="S200" s="106"/>
      <c r="T200" s="106"/>
      <c r="U200" s="106"/>
      <c r="V200" s="106"/>
      <c r="W200" s="106"/>
      <c r="X200" s="106"/>
      <c r="Y200" s="106"/>
    </row>
    <row r="201" spans="1:25" x14ac:dyDescent="0.2">
      <c r="A201" s="108"/>
      <c r="B201" s="108"/>
      <c r="E201" s="106"/>
      <c r="F201" s="106"/>
      <c r="G201" s="106"/>
      <c r="H201" s="106"/>
      <c r="I201" s="106"/>
      <c r="J201" s="106"/>
      <c r="K201" s="106"/>
      <c r="L201" s="106"/>
      <c r="M201" s="106"/>
      <c r="N201" s="106"/>
      <c r="O201" s="106"/>
      <c r="P201" s="106"/>
      <c r="Q201" s="106"/>
      <c r="R201" s="106"/>
      <c r="S201" s="106"/>
      <c r="T201" s="106"/>
      <c r="U201" s="106"/>
      <c r="V201" s="106"/>
      <c r="W201" s="106"/>
      <c r="X201" s="106"/>
      <c r="Y201" s="106"/>
    </row>
    <row r="202" spans="1:25" x14ac:dyDescent="0.2">
      <c r="A202" s="108"/>
      <c r="B202" s="108"/>
      <c r="E202" s="106"/>
      <c r="F202" s="106"/>
      <c r="G202" s="106"/>
      <c r="H202" s="106"/>
      <c r="I202" s="106"/>
      <c r="J202" s="106"/>
      <c r="K202" s="106"/>
      <c r="L202" s="106"/>
      <c r="M202" s="106"/>
      <c r="N202" s="106"/>
      <c r="O202" s="106"/>
      <c r="P202" s="106"/>
      <c r="Q202" s="106"/>
      <c r="R202" s="106"/>
      <c r="S202" s="106"/>
      <c r="T202" s="106"/>
      <c r="U202" s="106"/>
      <c r="V202" s="106"/>
      <c r="W202" s="106"/>
      <c r="X202" s="106"/>
      <c r="Y202" s="106"/>
    </row>
    <row r="203" spans="1:25" x14ac:dyDescent="0.2">
      <c r="A203" s="108"/>
      <c r="B203" s="108"/>
      <c r="E203" s="106"/>
      <c r="F203" s="106"/>
      <c r="G203" s="106"/>
      <c r="H203" s="106"/>
      <c r="I203" s="106"/>
      <c r="J203" s="106"/>
      <c r="K203" s="106"/>
      <c r="L203" s="106"/>
      <c r="M203" s="106"/>
      <c r="N203" s="106"/>
      <c r="O203" s="106"/>
      <c r="P203" s="106"/>
      <c r="Q203" s="106"/>
      <c r="R203" s="106"/>
      <c r="S203" s="106"/>
      <c r="T203" s="106"/>
      <c r="U203" s="106"/>
      <c r="V203" s="106"/>
      <c r="W203" s="106"/>
      <c r="X203" s="106"/>
      <c r="Y203" s="106"/>
    </row>
    <row r="204" spans="1:25" x14ac:dyDescent="0.2">
      <c r="A204" s="108"/>
      <c r="B204" s="108"/>
      <c r="E204" s="106"/>
      <c r="F204" s="106"/>
      <c r="G204" s="106"/>
      <c r="H204" s="106"/>
      <c r="I204" s="106"/>
      <c r="J204" s="106"/>
      <c r="K204" s="106"/>
      <c r="L204" s="106"/>
      <c r="M204" s="106"/>
      <c r="N204" s="106"/>
      <c r="O204" s="106"/>
      <c r="P204" s="106"/>
      <c r="Q204" s="106"/>
      <c r="R204" s="106"/>
      <c r="S204" s="106"/>
      <c r="T204" s="106"/>
      <c r="U204" s="106"/>
      <c r="V204" s="106"/>
      <c r="W204" s="106"/>
      <c r="X204" s="106"/>
      <c r="Y204" s="106"/>
    </row>
    <row r="205" spans="1:25" x14ac:dyDescent="0.2">
      <c r="A205" s="108"/>
      <c r="B205" s="108"/>
      <c r="E205" s="106"/>
      <c r="F205" s="106"/>
      <c r="G205" s="106"/>
      <c r="H205" s="106"/>
      <c r="I205" s="106"/>
      <c r="J205" s="106"/>
      <c r="K205" s="106"/>
      <c r="L205" s="106"/>
      <c r="M205" s="106"/>
      <c r="N205" s="106"/>
      <c r="O205" s="106"/>
      <c r="P205" s="106"/>
      <c r="Q205" s="106"/>
      <c r="R205" s="106"/>
      <c r="S205" s="106"/>
      <c r="T205" s="106"/>
      <c r="U205" s="106"/>
      <c r="V205" s="106"/>
      <c r="W205" s="106"/>
      <c r="X205" s="106"/>
      <c r="Y205" s="106"/>
    </row>
    <row r="206" spans="1:25" x14ac:dyDescent="0.2">
      <c r="A206" s="108"/>
      <c r="B206" s="108"/>
      <c r="E206" s="106"/>
      <c r="F206" s="106"/>
      <c r="G206" s="106"/>
      <c r="H206" s="106"/>
      <c r="I206" s="106"/>
      <c r="J206" s="106"/>
      <c r="K206" s="106"/>
      <c r="L206" s="106"/>
      <c r="M206" s="106"/>
      <c r="N206" s="106"/>
      <c r="O206" s="106"/>
      <c r="P206" s="106"/>
      <c r="Q206" s="106"/>
      <c r="R206" s="106"/>
      <c r="S206" s="106"/>
      <c r="T206" s="106"/>
      <c r="U206" s="106"/>
      <c r="V206" s="106"/>
      <c r="W206" s="106"/>
      <c r="X206" s="106"/>
      <c r="Y206" s="106"/>
    </row>
    <row r="207" spans="1:25" x14ac:dyDescent="0.2">
      <c r="A207" s="108"/>
      <c r="B207" s="108"/>
      <c r="E207" s="106"/>
      <c r="F207" s="106"/>
      <c r="G207" s="106"/>
      <c r="H207" s="106"/>
      <c r="I207" s="106"/>
      <c r="J207" s="106"/>
      <c r="K207" s="106"/>
      <c r="L207" s="106"/>
      <c r="M207" s="106"/>
      <c r="N207" s="106"/>
      <c r="O207" s="106"/>
      <c r="P207" s="106"/>
      <c r="Q207" s="106"/>
      <c r="R207" s="106"/>
      <c r="S207" s="106"/>
      <c r="T207" s="106"/>
      <c r="U207" s="106"/>
      <c r="V207" s="106"/>
      <c r="W207" s="106"/>
      <c r="X207" s="106"/>
      <c r="Y207" s="106"/>
    </row>
    <row r="208" spans="1:25" x14ac:dyDescent="0.2">
      <c r="A208" s="108"/>
      <c r="B208" s="108"/>
      <c r="E208" s="106"/>
      <c r="F208" s="106"/>
      <c r="G208" s="106"/>
      <c r="H208" s="106"/>
      <c r="I208" s="106"/>
      <c r="J208" s="106"/>
      <c r="K208" s="106"/>
      <c r="L208" s="106"/>
      <c r="M208" s="106"/>
      <c r="N208" s="106"/>
      <c r="O208" s="106"/>
      <c r="P208" s="106"/>
      <c r="Q208" s="106"/>
      <c r="R208" s="106"/>
      <c r="S208" s="106"/>
      <c r="T208" s="106"/>
      <c r="U208" s="106"/>
      <c r="V208" s="106"/>
      <c r="W208" s="106"/>
      <c r="X208" s="106"/>
      <c r="Y208" s="106"/>
    </row>
    <row r="209" spans="1:25" x14ac:dyDescent="0.2">
      <c r="A209" s="108"/>
      <c r="B209" s="108"/>
      <c r="E209" s="106"/>
      <c r="F209" s="106"/>
      <c r="G209" s="106"/>
      <c r="H209" s="106"/>
      <c r="I209" s="106"/>
      <c r="J209" s="106"/>
      <c r="K209" s="106"/>
      <c r="L209" s="106"/>
      <c r="M209" s="106"/>
      <c r="N209" s="106"/>
      <c r="O209" s="106"/>
      <c r="P209" s="106"/>
      <c r="Q209" s="106"/>
      <c r="R209" s="106"/>
      <c r="S209" s="106"/>
      <c r="T209" s="106"/>
      <c r="U209" s="106"/>
      <c r="V209" s="106"/>
      <c r="W209" s="106"/>
      <c r="X209" s="106"/>
      <c r="Y209" s="106"/>
    </row>
    <row r="210" spans="1:25" x14ac:dyDescent="0.2">
      <c r="A210" s="108"/>
      <c r="B210" s="108"/>
      <c r="E210" s="106"/>
      <c r="F210" s="106"/>
      <c r="G210" s="106"/>
      <c r="H210" s="106"/>
      <c r="I210" s="106"/>
      <c r="J210" s="106"/>
      <c r="K210" s="106"/>
      <c r="L210" s="106"/>
      <c r="M210" s="106"/>
      <c r="N210" s="106"/>
      <c r="O210" s="106"/>
      <c r="P210" s="106"/>
      <c r="Q210" s="106"/>
      <c r="R210" s="106"/>
      <c r="S210" s="106"/>
      <c r="T210" s="106"/>
      <c r="U210" s="106"/>
      <c r="V210" s="106"/>
      <c r="W210" s="106"/>
      <c r="X210" s="106"/>
      <c r="Y210" s="106"/>
    </row>
    <row r="211" spans="1:25" x14ac:dyDescent="0.2">
      <c r="A211" s="108"/>
      <c r="B211" s="108"/>
      <c r="E211" s="106"/>
      <c r="F211" s="106"/>
      <c r="G211" s="106"/>
      <c r="H211" s="106"/>
      <c r="I211" s="106"/>
      <c r="J211" s="106"/>
      <c r="K211" s="106"/>
      <c r="L211" s="106"/>
      <c r="M211" s="106"/>
      <c r="N211" s="106"/>
      <c r="O211" s="106"/>
      <c r="P211" s="106"/>
      <c r="Q211" s="106"/>
      <c r="R211" s="106"/>
      <c r="S211" s="106"/>
      <c r="T211" s="106"/>
      <c r="U211" s="106"/>
      <c r="V211" s="106"/>
      <c r="W211" s="106"/>
      <c r="X211" s="106"/>
      <c r="Y211" s="106"/>
    </row>
    <row r="212" spans="1:25" x14ac:dyDescent="0.2">
      <c r="A212" s="108"/>
      <c r="B212" s="108"/>
      <c r="E212" s="106"/>
      <c r="F212" s="106"/>
      <c r="G212" s="106"/>
      <c r="H212" s="106"/>
      <c r="I212" s="106"/>
      <c r="J212" s="106"/>
      <c r="K212" s="106"/>
      <c r="L212" s="106"/>
      <c r="M212" s="106"/>
      <c r="N212" s="106"/>
      <c r="O212" s="106"/>
      <c r="P212" s="106"/>
      <c r="Q212" s="106"/>
      <c r="R212" s="106"/>
      <c r="S212" s="106"/>
      <c r="T212" s="106"/>
      <c r="U212" s="106"/>
      <c r="V212" s="106"/>
      <c r="W212" s="106"/>
      <c r="X212" s="106"/>
      <c r="Y212" s="106"/>
    </row>
    <row r="213" spans="1:25" x14ac:dyDescent="0.2">
      <c r="A213" s="108"/>
      <c r="B213" s="108"/>
      <c r="E213" s="106"/>
      <c r="F213" s="106"/>
      <c r="G213" s="106"/>
      <c r="H213" s="106"/>
      <c r="I213" s="106"/>
      <c r="J213" s="106"/>
      <c r="K213" s="106"/>
      <c r="L213" s="106"/>
      <c r="M213" s="106"/>
      <c r="N213" s="106"/>
      <c r="O213" s="106"/>
      <c r="P213" s="106"/>
      <c r="Q213" s="106"/>
      <c r="R213" s="106"/>
      <c r="S213" s="106"/>
      <c r="T213" s="106"/>
      <c r="U213" s="106"/>
      <c r="V213" s="106"/>
      <c r="W213" s="106"/>
      <c r="X213" s="106"/>
      <c r="Y213" s="106"/>
    </row>
    <row r="214" spans="1:25" x14ac:dyDescent="0.2">
      <c r="A214" s="108"/>
      <c r="B214" s="108"/>
      <c r="E214" s="106"/>
      <c r="F214" s="106"/>
      <c r="G214" s="106"/>
      <c r="H214" s="106"/>
      <c r="I214" s="106"/>
      <c r="J214" s="106"/>
      <c r="K214" s="106"/>
      <c r="L214" s="106"/>
      <c r="M214" s="106"/>
      <c r="N214" s="106"/>
      <c r="O214" s="106"/>
      <c r="P214" s="106"/>
      <c r="Q214" s="106"/>
      <c r="R214" s="106"/>
      <c r="S214" s="106"/>
      <c r="T214" s="106"/>
      <c r="U214" s="106"/>
      <c r="V214" s="106"/>
      <c r="W214" s="106"/>
      <c r="X214" s="106"/>
      <c r="Y214" s="106"/>
    </row>
    <row r="215" spans="1:25" x14ac:dyDescent="0.2">
      <c r="A215" s="108"/>
      <c r="B215" s="108"/>
      <c r="E215" s="106"/>
      <c r="F215" s="106"/>
      <c r="G215" s="106"/>
      <c r="H215" s="106"/>
      <c r="I215" s="106"/>
      <c r="J215" s="106"/>
      <c r="K215" s="106"/>
      <c r="L215" s="106"/>
      <c r="M215" s="106"/>
      <c r="N215" s="106"/>
      <c r="O215" s="106"/>
      <c r="P215" s="106"/>
      <c r="Q215" s="106"/>
      <c r="R215" s="106"/>
      <c r="S215" s="106"/>
      <c r="T215" s="106"/>
      <c r="U215" s="106"/>
      <c r="V215" s="106"/>
      <c r="W215" s="106"/>
      <c r="X215" s="106"/>
      <c r="Y215" s="106"/>
    </row>
    <row r="216" spans="1:25" x14ac:dyDescent="0.2">
      <c r="A216" s="108"/>
      <c r="B216" s="108"/>
      <c r="E216" s="106"/>
      <c r="F216" s="106"/>
      <c r="G216" s="106"/>
      <c r="H216" s="106"/>
      <c r="I216" s="106"/>
      <c r="J216" s="106"/>
      <c r="K216" s="106"/>
      <c r="L216" s="106"/>
      <c r="M216" s="106"/>
      <c r="N216" s="106"/>
      <c r="O216" s="106"/>
      <c r="P216" s="106"/>
      <c r="Q216" s="106"/>
      <c r="R216" s="106"/>
      <c r="S216" s="106"/>
      <c r="T216" s="106"/>
      <c r="U216" s="106"/>
      <c r="V216" s="106"/>
      <c r="W216" s="106"/>
      <c r="X216" s="106"/>
      <c r="Y216" s="106"/>
    </row>
    <row r="217" spans="1:25" x14ac:dyDescent="0.2">
      <c r="A217" s="108"/>
      <c r="B217" s="108"/>
      <c r="E217" s="106"/>
      <c r="F217" s="106"/>
      <c r="G217" s="106"/>
      <c r="H217" s="106"/>
      <c r="I217" s="106"/>
      <c r="J217" s="106"/>
      <c r="K217" s="106"/>
      <c r="L217" s="106"/>
      <c r="M217" s="106"/>
      <c r="N217" s="106"/>
      <c r="O217" s="106"/>
      <c r="P217" s="106"/>
      <c r="Q217" s="106"/>
      <c r="R217" s="106"/>
      <c r="S217" s="106"/>
      <c r="T217" s="106"/>
      <c r="U217" s="106"/>
      <c r="V217" s="106"/>
      <c r="W217" s="106"/>
      <c r="X217" s="106"/>
      <c r="Y217" s="106"/>
    </row>
    <row r="218" spans="1:25" x14ac:dyDescent="0.2">
      <c r="A218" s="108"/>
      <c r="B218" s="108"/>
      <c r="E218" s="106"/>
      <c r="F218" s="106"/>
      <c r="G218" s="106"/>
      <c r="H218" s="106"/>
      <c r="I218" s="106"/>
      <c r="J218" s="106"/>
      <c r="K218" s="106"/>
      <c r="L218" s="106"/>
      <c r="M218" s="106"/>
      <c r="N218" s="106"/>
      <c r="O218" s="106"/>
      <c r="P218" s="106"/>
      <c r="Q218" s="106"/>
      <c r="R218" s="106"/>
      <c r="S218" s="106"/>
      <c r="T218" s="106"/>
      <c r="U218" s="106"/>
      <c r="V218" s="106"/>
      <c r="W218" s="106"/>
      <c r="X218" s="106"/>
      <c r="Y218" s="106"/>
    </row>
    <row r="219" spans="1:25" x14ac:dyDescent="0.2">
      <c r="A219" s="108"/>
      <c r="B219" s="108"/>
      <c r="E219" s="106"/>
      <c r="F219" s="106"/>
      <c r="G219" s="106"/>
      <c r="H219" s="106"/>
      <c r="I219" s="106"/>
      <c r="J219" s="106"/>
      <c r="K219" s="106"/>
      <c r="L219" s="106"/>
      <c r="M219" s="106"/>
      <c r="N219" s="106"/>
      <c r="O219" s="106"/>
      <c r="P219" s="106"/>
      <c r="Q219" s="106"/>
      <c r="R219" s="106"/>
      <c r="S219" s="106"/>
      <c r="T219" s="106"/>
      <c r="U219" s="106"/>
      <c r="V219" s="106"/>
      <c r="W219" s="106"/>
      <c r="X219" s="106"/>
      <c r="Y219" s="106"/>
    </row>
    <row r="220" spans="1:25" x14ac:dyDescent="0.2">
      <c r="A220" s="108"/>
      <c r="B220" s="108"/>
      <c r="E220" s="106"/>
      <c r="F220" s="106"/>
      <c r="G220" s="106"/>
      <c r="H220" s="106"/>
      <c r="I220" s="106"/>
      <c r="J220" s="106"/>
      <c r="K220" s="106"/>
      <c r="L220" s="106"/>
      <c r="M220" s="106"/>
      <c r="N220" s="106"/>
      <c r="O220" s="106"/>
      <c r="P220" s="106"/>
      <c r="Q220" s="106"/>
      <c r="R220" s="106"/>
      <c r="S220" s="106"/>
      <c r="T220" s="106"/>
      <c r="U220" s="106"/>
      <c r="V220" s="106"/>
      <c r="W220" s="106"/>
      <c r="X220" s="106"/>
      <c r="Y220" s="106"/>
    </row>
    <row r="221" spans="1:25" x14ac:dyDescent="0.2">
      <c r="A221" s="108"/>
      <c r="B221" s="108"/>
      <c r="E221" s="106"/>
      <c r="F221" s="106"/>
      <c r="G221" s="106"/>
      <c r="H221" s="106"/>
      <c r="I221" s="106"/>
      <c r="J221" s="106"/>
      <c r="K221" s="106"/>
      <c r="L221" s="106"/>
      <c r="M221" s="106"/>
      <c r="N221" s="106"/>
      <c r="O221" s="106"/>
      <c r="P221" s="106"/>
      <c r="Q221" s="106"/>
      <c r="R221" s="106"/>
      <c r="S221" s="106"/>
      <c r="T221" s="106"/>
      <c r="U221" s="106"/>
      <c r="V221" s="106"/>
      <c r="W221" s="106"/>
      <c r="X221" s="106"/>
      <c r="Y221" s="106"/>
    </row>
    <row r="222" spans="1:25" x14ac:dyDescent="0.2">
      <c r="E222" s="106"/>
      <c r="F222" s="106"/>
      <c r="G222" s="106"/>
      <c r="H222" s="106"/>
      <c r="I222" s="106"/>
      <c r="J222" s="106"/>
      <c r="K222" s="106"/>
      <c r="L222" s="106"/>
      <c r="M222" s="106"/>
      <c r="N222" s="106"/>
      <c r="O222" s="106"/>
      <c r="P222" s="106"/>
      <c r="Q222" s="106"/>
      <c r="R222" s="106"/>
      <c r="S222" s="106"/>
      <c r="T222" s="106"/>
      <c r="U222" s="106"/>
      <c r="V222" s="106"/>
      <c r="W222" s="106"/>
      <c r="X222" s="106"/>
      <c r="Y222" s="106"/>
    </row>
    <row r="223" spans="1:25" x14ac:dyDescent="0.2">
      <c r="E223" s="106"/>
      <c r="F223" s="106"/>
      <c r="G223" s="106"/>
      <c r="H223" s="106"/>
      <c r="I223" s="106"/>
      <c r="J223" s="106"/>
      <c r="K223" s="106"/>
      <c r="L223" s="106"/>
      <c r="M223" s="106"/>
      <c r="N223" s="106"/>
      <c r="O223" s="106"/>
      <c r="P223" s="106"/>
      <c r="Q223" s="106"/>
      <c r="R223" s="106"/>
      <c r="S223" s="106"/>
      <c r="T223" s="106"/>
      <c r="U223" s="106"/>
      <c r="V223" s="106"/>
      <c r="W223" s="106"/>
      <c r="X223" s="106"/>
      <c r="Y223" s="106"/>
    </row>
    <row r="224" spans="1:25" x14ac:dyDescent="0.2">
      <c r="E224" s="106"/>
      <c r="F224" s="106"/>
      <c r="G224" s="106"/>
      <c r="H224" s="106"/>
      <c r="I224" s="106"/>
      <c r="J224" s="106"/>
      <c r="K224" s="106"/>
      <c r="L224" s="106"/>
      <c r="M224" s="106"/>
      <c r="N224" s="106"/>
      <c r="O224" s="106"/>
      <c r="P224" s="106"/>
      <c r="Q224" s="106"/>
      <c r="R224" s="106"/>
      <c r="S224" s="106"/>
      <c r="T224" s="106"/>
      <c r="U224" s="106"/>
      <c r="V224" s="106"/>
      <c r="W224" s="106"/>
      <c r="X224" s="106"/>
      <c r="Y224" s="106"/>
    </row>
    <row r="225" spans="5:25" x14ac:dyDescent="0.2">
      <c r="E225" s="106"/>
      <c r="F225" s="106"/>
      <c r="G225" s="106"/>
      <c r="H225" s="106"/>
      <c r="I225" s="106"/>
      <c r="J225" s="106"/>
      <c r="K225" s="106"/>
      <c r="L225" s="106"/>
      <c r="M225" s="106"/>
      <c r="N225" s="106"/>
      <c r="O225" s="106"/>
      <c r="P225" s="106"/>
      <c r="Q225" s="106"/>
      <c r="R225" s="106"/>
      <c r="S225" s="106"/>
      <c r="T225" s="106"/>
      <c r="U225" s="106"/>
      <c r="V225" s="106"/>
      <c r="W225" s="106"/>
      <c r="X225" s="106"/>
      <c r="Y225" s="106"/>
    </row>
    <row r="226" spans="5:25" x14ac:dyDescent="0.2">
      <c r="E226" s="106"/>
      <c r="F226" s="106"/>
      <c r="G226" s="106"/>
      <c r="H226" s="106"/>
      <c r="I226" s="106"/>
      <c r="J226" s="106"/>
      <c r="K226" s="106"/>
      <c r="L226" s="106"/>
      <c r="M226" s="106"/>
      <c r="N226" s="106"/>
      <c r="O226" s="106"/>
      <c r="P226" s="106"/>
      <c r="Q226" s="106"/>
      <c r="R226" s="106"/>
      <c r="S226" s="106"/>
      <c r="T226" s="106"/>
      <c r="U226" s="106"/>
      <c r="V226" s="106"/>
      <c r="W226" s="106"/>
      <c r="X226" s="106"/>
      <c r="Y226" s="106"/>
    </row>
    <row r="227" spans="5:25" x14ac:dyDescent="0.2">
      <c r="E227" s="106"/>
      <c r="F227" s="106"/>
      <c r="G227" s="106"/>
      <c r="H227" s="106"/>
      <c r="I227" s="106"/>
      <c r="J227" s="106"/>
      <c r="K227" s="106"/>
      <c r="L227" s="106"/>
      <c r="M227" s="106"/>
      <c r="N227" s="106"/>
      <c r="O227" s="106"/>
      <c r="P227" s="106"/>
      <c r="Q227" s="106"/>
      <c r="R227" s="106"/>
      <c r="S227" s="106"/>
      <c r="T227" s="106"/>
      <c r="U227" s="106"/>
      <c r="V227" s="106"/>
      <c r="W227" s="106"/>
      <c r="X227" s="106"/>
      <c r="Y227" s="106"/>
    </row>
    <row r="228" spans="5:25" x14ac:dyDescent="0.2">
      <c r="E228" s="106"/>
      <c r="F228" s="106"/>
      <c r="G228" s="106"/>
      <c r="H228" s="106"/>
      <c r="I228" s="106"/>
      <c r="J228" s="106"/>
      <c r="K228" s="106"/>
      <c r="L228" s="106"/>
      <c r="M228" s="106"/>
      <c r="N228" s="106"/>
      <c r="O228" s="106"/>
      <c r="P228" s="106"/>
      <c r="Q228" s="106"/>
      <c r="R228" s="106"/>
      <c r="S228" s="106"/>
      <c r="T228" s="106"/>
      <c r="U228" s="106"/>
      <c r="V228" s="106"/>
      <c r="W228" s="106"/>
      <c r="X228" s="106"/>
      <c r="Y228" s="106"/>
    </row>
    <row r="229" spans="5:25" x14ac:dyDescent="0.2">
      <c r="E229" s="106"/>
      <c r="F229" s="106"/>
      <c r="G229" s="106"/>
      <c r="H229" s="106"/>
      <c r="I229" s="106"/>
      <c r="J229" s="106"/>
      <c r="K229" s="106"/>
      <c r="L229" s="106"/>
      <c r="M229" s="106"/>
      <c r="N229" s="106"/>
      <c r="O229" s="106"/>
      <c r="P229" s="106"/>
      <c r="Q229" s="106"/>
      <c r="R229" s="106"/>
      <c r="S229" s="106"/>
      <c r="T229" s="106"/>
      <c r="U229" s="106"/>
      <c r="V229" s="106"/>
      <c r="W229" s="106"/>
      <c r="X229" s="106"/>
      <c r="Y229" s="106"/>
    </row>
    <row r="230" spans="5:25" x14ac:dyDescent="0.2">
      <c r="E230" s="106"/>
      <c r="F230" s="106"/>
      <c r="G230" s="106"/>
      <c r="H230" s="106"/>
      <c r="I230" s="106"/>
      <c r="J230" s="106"/>
      <c r="K230" s="106"/>
      <c r="L230" s="106"/>
      <c r="M230" s="106"/>
      <c r="N230" s="106"/>
      <c r="O230" s="106"/>
      <c r="P230" s="106"/>
      <c r="Q230" s="106"/>
      <c r="R230" s="106"/>
      <c r="S230" s="106"/>
      <c r="T230" s="106"/>
      <c r="U230" s="106"/>
      <c r="V230" s="106"/>
      <c r="W230" s="106"/>
      <c r="X230" s="106"/>
      <c r="Y230" s="106"/>
    </row>
    <row r="231" spans="5:25" x14ac:dyDescent="0.2">
      <c r="E231" s="106"/>
      <c r="F231" s="106"/>
      <c r="G231" s="106"/>
      <c r="H231" s="106"/>
      <c r="I231" s="106"/>
      <c r="J231" s="106"/>
      <c r="K231" s="106"/>
      <c r="L231" s="106"/>
      <c r="M231" s="106"/>
      <c r="N231" s="106"/>
      <c r="O231" s="106"/>
      <c r="P231" s="106"/>
      <c r="Q231" s="106"/>
      <c r="R231" s="106"/>
      <c r="S231" s="106"/>
      <c r="T231" s="106"/>
      <c r="U231" s="106"/>
      <c r="V231" s="106"/>
      <c r="W231" s="106"/>
      <c r="X231" s="106"/>
      <c r="Y231" s="106"/>
    </row>
    <row r="232" spans="5:25" x14ac:dyDescent="0.2">
      <c r="E232" s="106"/>
      <c r="F232" s="106"/>
      <c r="G232" s="106"/>
      <c r="H232" s="106"/>
      <c r="I232" s="106"/>
      <c r="J232" s="106"/>
      <c r="K232" s="106"/>
      <c r="L232" s="106"/>
      <c r="M232" s="106"/>
      <c r="N232" s="106"/>
      <c r="O232" s="106"/>
      <c r="P232" s="106"/>
      <c r="Q232" s="106"/>
      <c r="R232" s="106"/>
      <c r="S232" s="106"/>
      <c r="T232" s="106"/>
      <c r="U232" s="106"/>
      <c r="V232" s="106"/>
      <c r="W232" s="106"/>
      <c r="X232" s="106"/>
      <c r="Y232" s="106"/>
    </row>
    <row r="233" spans="5:25" x14ac:dyDescent="0.2">
      <c r="E233" s="106"/>
      <c r="F233" s="106"/>
      <c r="G233" s="106"/>
      <c r="H233" s="106"/>
      <c r="I233" s="106"/>
      <c r="J233" s="106"/>
      <c r="K233" s="106"/>
      <c r="L233" s="106"/>
      <c r="M233" s="106"/>
      <c r="N233" s="106"/>
      <c r="O233" s="106"/>
      <c r="P233" s="106"/>
      <c r="Q233" s="106"/>
      <c r="R233" s="106"/>
      <c r="S233" s="106"/>
      <c r="T233" s="106"/>
      <c r="U233" s="106"/>
      <c r="V233" s="106"/>
      <c r="W233" s="106"/>
      <c r="X233" s="106"/>
      <c r="Y233" s="106"/>
    </row>
    <row r="234" spans="5:25" x14ac:dyDescent="0.2">
      <c r="E234" s="106"/>
      <c r="F234" s="106"/>
      <c r="G234" s="106"/>
      <c r="H234" s="106"/>
      <c r="I234" s="106"/>
      <c r="J234" s="106"/>
      <c r="K234" s="106"/>
      <c r="L234" s="106"/>
      <c r="M234" s="106"/>
      <c r="N234" s="106"/>
      <c r="O234" s="106"/>
      <c r="P234" s="106"/>
      <c r="Q234" s="106"/>
      <c r="R234" s="106"/>
      <c r="S234" s="106"/>
      <c r="T234" s="106"/>
      <c r="U234" s="106"/>
      <c r="V234" s="106"/>
      <c r="W234" s="106"/>
      <c r="X234" s="106"/>
      <c r="Y234" s="106"/>
    </row>
    <row r="235" spans="5:25" x14ac:dyDescent="0.2">
      <c r="E235" s="106"/>
      <c r="F235" s="106"/>
      <c r="G235" s="106"/>
      <c r="H235" s="106"/>
      <c r="I235" s="106"/>
      <c r="J235" s="106"/>
      <c r="K235" s="106"/>
      <c r="L235" s="106"/>
      <c r="M235" s="106"/>
      <c r="N235" s="106"/>
      <c r="O235" s="106"/>
      <c r="P235" s="106"/>
      <c r="Q235" s="106"/>
      <c r="R235" s="106"/>
      <c r="S235" s="106"/>
      <c r="T235" s="106"/>
      <c r="U235" s="106"/>
      <c r="V235" s="106"/>
      <c r="W235" s="106"/>
      <c r="X235" s="106"/>
      <c r="Y235" s="106"/>
    </row>
    <row r="236" spans="5:25" x14ac:dyDescent="0.2">
      <c r="E236" s="106"/>
      <c r="F236" s="106"/>
      <c r="G236" s="106"/>
      <c r="H236" s="106"/>
      <c r="I236" s="106"/>
      <c r="J236" s="106"/>
      <c r="K236" s="106"/>
      <c r="L236" s="106"/>
      <c r="M236" s="106"/>
      <c r="N236" s="106"/>
      <c r="O236" s="106"/>
      <c r="P236" s="106"/>
      <c r="Q236" s="106"/>
      <c r="R236" s="106"/>
      <c r="S236" s="106"/>
      <c r="T236" s="106"/>
      <c r="U236" s="106"/>
      <c r="V236" s="106"/>
      <c r="W236" s="106"/>
      <c r="X236" s="106"/>
      <c r="Y236" s="106"/>
    </row>
    <row r="237" spans="5:25" x14ac:dyDescent="0.2">
      <c r="E237" s="106"/>
      <c r="F237" s="106"/>
      <c r="G237" s="106"/>
      <c r="H237" s="106"/>
      <c r="I237" s="106"/>
      <c r="J237" s="106"/>
      <c r="K237" s="106"/>
      <c r="L237" s="106"/>
      <c r="M237" s="106"/>
      <c r="N237" s="106"/>
      <c r="O237" s="106"/>
      <c r="P237" s="106"/>
      <c r="Q237" s="106"/>
      <c r="R237" s="106"/>
      <c r="S237" s="106"/>
      <c r="T237" s="106"/>
      <c r="U237" s="106"/>
      <c r="V237" s="106"/>
      <c r="W237" s="106"/>
      <c r="X237" s="106"/>
      <c r="Y237" s="106"/>
    </row>
    <row r="238" spans="5:25" x14ac:dyDescent="0.2">
      <c r="E238" s="106"/>
      <c r="F238" s="106"/>
      <c r="G238" s="106"/>
      <c r="H238" s="106"/>
      <c r="I238" s="106"/>
      <c r="J238" s="106"/>
      <c r="K238" s="106"/>
      <c r="L238" s="106"/>
      <c r="M238" s="106"/>
      <c r="N238" s="106"/>
      <c r="O238" s="106"/>
      <c r="P238" s="106"/>
      <c r="Q238" s="106"/>
      <c r="R238" s="106"/>
      <c r="S238" s="106"/>
      <c r="T238" s="106"/>
      <c r="U238" s="106"/>
      <c r="V238" s="106"/>
      <c r="W238" s="106"/>
      <c r="X238" s="106"/>
      <c r="Y238" s="106"/>
    </row>
    <row r="239" spans="5:25" x14ac:dyDescent="0.2">
      <c r="E239" s="106"/>
      <c r="F239" s="106"/>
      <c r="G239" s="106"/>
      <c r="H239" s="106"/>
      <c r="I239" s="106"/>
      <c r="J239" s="106"/>
      <c r="K239" s="106"/>
      <c r="L239" s="106"/>
      <c r="M239" s="106"/>
      <c r="N239" s="106"/>
      <c r="O239" s="106"/>
      <c r="P239" s="106"/>
      <c r="Q239" s="106"/>
      <c r="R239" s="106"/>
      <c r="S239" s="106"/>
      <c r="T239" s="106"/>
      <c r="U239" s="106"/>
      <c r="V239" s="106"/>
      <c r="W239" s="106"/>
      <c r="X239" s="106"/>
      <c r="Y239" s="106"/>
    </row>
    <row r="240" spans="5:25" x14ac:dyDescent="0.2">
      <c r="E240" s="106"/>
      <c r="F240" s="106"/>
      <c r="G240" s="106"/>
      <c r="H240" s="106"/>
      <c r="I240" s="106"/>
      <c r="J240" s="106"/>
      <c r="K240" s="106"/>
      <c r="L240" s="106"/>
      <c r="M240" s="106"/>
      <c r="N240" s="106"/>
      <c r="O240" s="106"/>
      <c r="P240" s="106"/>
      <c r="Q240" s="106"/>
      <c r="R240" s="106"/>
      <c r="S240" s="106"/>
      <c r="T240" s="106"/>
      <c r="U240" s="106"/>
      <c r="V240" s="106"/>
      <c r="W240" s="106"/>
      <c r="X240" s="106"/>
      <c r="Y240" s="106"/>
    </row>
    <row r="241" spans="5:25" x14ac:dyDescent="0.2">
      <c r="E241" s="106"/>
      <c r="F241" s="106"/>
      <c r="G241" s="106"/>
      <c r="H241" s="106"/>
      <c r="I241" s="106"/>
      <c r="J241" s="106"/>
      <c r="K241" s="106"/>
      <c r="L241" s="106"/>
      <c r="M241" s="106"/>
      <c r="N241" s="106"/>
      <c r="O241" s="106"/>
      <c r="P241" s="106"/>
      <c r="Q241" s="106"/>
      <c r="R241" s="106"/>
      <c r="S241" s="106"/>
      <c r="T241" s="106"/>
      <c r="U241" s="106"/>
      <c r="V241" s="106"/>
      <c r="W241" s="106"/>
      <c r="X241" s="106"/>
      <c r="Y241" s="106"/>
    </row>
    <row r="242" spans="5:25" x14ac:dyDescent="0.2">
      <c r="E242" s="106"/>
      <c r="F242" s="106"/>
      <c r="G242" s="106"/>
      <c r="H242" s="106"/>
      <c r="I242" s="106"/>
      <c r="J242" s="106"/>
      <c r="K242" s="106"/>
      <c r="L242" s="106"/>
      <c r="M242" s="106"/>
      <c r="N242" s="106"/>
      <c r="O242" s="106"/>
      <c r="P242" s="106"/>
      <c r="Q242" s="106"/>
      <c r="R242" s="106"/>
      <c r="S242" s="106"/>
      <c r="T242" s="106"/>
      <c r="U242" s="106"/>
      <c r="V242" s="106"/>
      <c r="W242" s="106"/>
      <c r="X242" s="106"/>
      <c r="Y242" s="106"/>
    </row>
    <row r="243" spans="5:25" x14ac:dyDescent="0.2">
      <c r="E243" s="106"/>
      <c r="F243" s="106"/>
      <c r="G243" s="106"/>
      <c r="H243" s="106"/>
      <c r="I243" s="106"/>
      <c r="J243" s="106"/>
      <c r="K243" s="106"/>
      <c r="L243" s="106"/>
      <c r="M243" s="106"/>
      <c r="N243" s="106"/>
      <c r="O243" s="106"/>
      <c r="P243" s="106"/>
      <c r="Q243" s="106"/>
      <c r="R243" s="106"/>
      <c r="S243" s="106"/>
      <c r="T243" s="106"/>
      <c r="U243" s="106"/>
      <c r="V243" s="106"/>
      <c r="W243" s="106"/>
      <c r="X243" s="106"/>
      <c r="Y243" s="106"/>
    </row>
    <row r="244" spans="5:25" x14ac:dyDescent="0.2">
      <c r="E244" s="106"/>
      <c r="F244" s="106"/>
      <c r="G244" s="106"/>
      <c r="H244" s="106"/>
      <c r="I244" s="106"/>
      <c r="J244" s="106"/>
      <c r="K244" s="106"/>
      <c r="L244" s="106"/>
      <c r="M244" s="106"/>
      <c r="N244" s="106"/>
      <c r="O244" s="106"/>
      <c r="P244" s="106"/>
      <c r="Q244" s="106"/>
      <c r="R244" s="106"/>
      <c r="S244" s="106"/>
      <c r="T244" s="106"/>
      <c r="U244" s="106"/>
      <c r="V244" s="106"/>
      <c r="W244" s="106"/>
      <c r="X244" s="106"/>
      <c r="Y244" s="106"/>
    </row>
    <row r="245" spans="5:25" x14ac:dyDescent="0.2">
      <c r="E245" s="106"/>
      <c r="F245" s="106"/>
      <c r="G245" s="106"/>
      <c r="H245" s="106"/>
      <c r="I245" s="106"/>
      <c r="J245" s="106"/>
      <c r="K245" s="106"/>
      <c r="L245" s="106"/>
      <c r="M245" s="106"/>
      <c r="N245" s="106"/>
      <c r="O245" s="106"/>
      <c r="P245" s="106"/>
      <c r="Q245" s="106"/>
      <c r="R245" s="106"/>
      <c r="S245" s="106"/>
      <c r="T245" s="106"/>
      <c r="U245" s="106"/>
      <c r="V245" s="106"/>
      <c r="W245" s="106"/>
      <c r="X245" s="106"/>
      <c r="Y245" s="106"/>
    </row>
    <row r="246" spans="5:25" x14ac:dyDescent="0.2">
      <c r="E246" s="106"/>
      <c r="F246" s="106"/>
      <c r="G246" s="106"/>
      <c r="H246" s="106"/>
      <c r="I246" s="106"/>
      <c r="J246" s="106"/>
      <c r="K246" s="106"/>
      <c r="L246" s="106"/>
      <c r="M246" s="106"/>
      <c r="N246" s="106"/>
      <c r="O246" s="106"/>
      <c r="P246" s="106"/>
      <c r="Q246" s="106"/>
      <c r="R246" s="106"/>
      <c r="S246" s="106"/>
      <c r="T246" s="106"/>
      <c r="U246" s="106"/>
      <c r="V246" s="106"/>
      <c r="W246" s="106"/>
      <c r="X246" s="106"/>
      <c r="Y246" s="106"/>
    </row>
    <row r="247" spans="5:25" x14ac:dyDescent="0.2">
      <c r="E247" s="106"/>
      <c r="F247" s="106"/>
      <c r="G247" s="106"/>
      <c r="H247" s="106"/>
      <c r="I247" s="106"/>
      <c r="J247" s="106"/>
      <c r="K247" s="106"/>
      <c r="L247" s="106"/>
      <c r="M247" s="106"/>
      <c r="N247" s="106"/>
      <c r="O247" s="106"/>
      <c r="P247" s="106"/>
      <c r="Q247" s="106"/>
      <c r="R247" s="106"/>
      <c r="S247" s="106"/>
      <c r="T247" s="106"/>
      <c r="U247" s="106"/>
      <c r="V247" s="106"/>
      <c r="W247" s="106"/>
      <c r="X247" s="106"/>
      <c r="Y247" s="106"/>
    </row>
    <row r="248" spans="5:25" x14ac:dyDescent="0.2">
      <c r="E248" s="106"/>
      <c r="F248" s="106"/>
      <c r="G248" s="106"/>
      <c r="H248" s="106"/>
      <c r="I248" s="106"/>
      <c r="J248" s="106"/>
      <c r="K248" s="106"/>
      <c r="L248" s="106"/>
      <c r="M248" s="106"/>
      <c r="N248" s="106"/>
      <c r="O248" s="106"/>
      <c r="P248" s="106"/>
      <c r="Q248" s="106"/>
      <c r="R248" s="106"/>
      <c r="S248" s="106"/>
      <c r="T248" s="106"/>
      <c r="U248" s="106"/>
      <c r="V248" s="106"/>
      <c r="W248" s="106"/>
      <c r="X248" s="106"/>
      <c r="Y248" s="106"/>
    </row>
    <row r="249" spans="5:25" x14ac:dyDescent="0.2">
      <c r="E249" s="106"/>
      <c r="F249" s="106"/>
      <c r="G249" s="106"/>
      <c r="H249" s="106"/>
      <c r="I249" s="106"/>
      <c r="J249" s="106"/>
      <c r="K249" s="106"/>
      <c r="L249" s="106"/>
      <c r="M249" s="106"/>
      <c r="N249" s="106"/>
      <c r="O249" s="106"/>
      <c r="P249" s="106"/>
      <c r="Q249" s="106"/>
      <c r="R249" s="106"/>
      <c r="S249" s="106"/>
      <c r="T249" s="106"/>
      <c r="U249" s="106"/>
      <c r="V249" s="106"/>
      <c r="W249" s="106"/>
      <c r="X249" s="106"/>
      <c r="Y249" s="106"/>
    </row>
    <row r="250" spans="5:25" x14ac:dyDescent="0.2">
      <c r="E250" s="106"/>
      <c r="F250" s="106"/>
      <c r="G250" s="106"/>
      <c r="H250" s="106"/>
      <c r="I250" s="106"/>
      <c r="J250" s="106"/>
      <c r="K250" s="106"/>
      <c r="L250" s="106"/>
      <c r="M250" s="106"/>
      <c r="N250" s="106"/>
      <c r="O250" s="106"/>
      <c r="P250" s="106"/>
      <c r="Q250" s="106"/>
      <c r="R250" s="106"/>
      <c r="S250" s="106"/>
      <c r="T250" s="106"/>
      <c r="U250" s="106"/>
      <c r="V250" s="106"/>
      <c r="W250" s="106"/>
      <c r="X250" s="106"/>
      <c r="Y250" s="106"/>
    </row>
    <row r="251" spans="5:25" x14ac:dyDescent="0.2">
      <c r="E251" s="106"/>
      <c r="F251" s="106"/>
      <c r="G251" s="106"/>
      <c r="H251" s="106"/>
      <c r="I251" s="106"/>
      <c r="J251" s="106"/>
      <c r="K251" s="106"/>
      <c r="L251" s="106"/>
      <c r="M251" s="106"/>
      <c r="N251" s="106"/>
      <c r="O251" s="106"/>
      <c r="P251" s="106"/>
      <c r="Q251" s="106"/>
      <c r="R251" s="106"/>
      <c r="S251" s="106"/>
      <c r="T251" s="106"/>
      <c r="U251" s="106"/>
      <c r="V251" s="106"/>
      <c r="W251" s="106"/>
      <c r="X251" s="106"/>
      <c r="Y251" s="106"/>
    </row>
    <row r="252" spans="5:25" x14ac:dyDescent="0.2">
      <c r="E252" s="106"/>
      <c r="F252" s="106"/>
      <c r="G252" s="106"/>
      <c r="H252" s="106"/>
      <c r="I252" s="106"/>
      <c r="J252" s="106"/>
      <c r="K252" s="106"/>
      <c r="L252" s="106"/>
      <c r="M252" s="106"/>
      <c r="N252" s="106"/>
      <c r="O252" s="106"/>
      <c r="P252" s="106"/>
      <c r="Q252" s="106"/>
      <c r="R252" s="106"/>
      <c r="S252" s="106"/>
      <c r="T252" s="106"/>
      <c r="U252" s="106"/>
      <c r="V252" s="106"/>
      <c r="W252" s="106"/>
      <c r="X252" s="106"/>
      <c r="Y252" s="106"/>
    </row>
    <row r="253" spans="5:25" x14ac:dyDescent="0.2">
      <c r="E253" s="106"/>
      <c r="F253" s="106"/>
      <c r="G253" s="106"/>
      <c r="H253" s="106"/>
      <c r="I253" s="106"/>
      <c r="J253" s="106"/>
      <c r="K253" s="106"/>
      <c r="L253" s="106"/>
      <c r="M253" s="106"/>
      <c r="N253" s="106"/>
      <c r="O253" s="106"/>
      <c r="P253" s="106"/>
      <c r="Q253" s="106"/>
      <c r="R253" s="106"/>
      <c r="S253" s="106"/>
      <c r="T253" s="106"/>
      <c r="U253" s="106"/>
      <c r="V253" s="106"/>
      <c r="W253" s="106"/>
      <c r="X253" s="106"/>
      <c r="Y253" s="106"/>
    </row>
    <row r="254" spans="5:25" x14ac:dyDescent="0.2">
      <c r="E254" s="106"/>
      <c r="F254" s="106"/>
      <c r="G254" s="106"/>
      <c r="H254" s="106"/>
      <c r="I254" s="106"/>
      <c r="J254" s="106"/>
      <c r="K254" s="106"/>
      <c r="L254" s="106"/>
      <c r="M254" s="106"/>
      <c r="N254" s="106"/>
      <c r="O254" s="106"/>
      <c r="P254" s="106"/>
      <c r="Q254" s="106"/>
      <c r="R254" s="106"/>
      <c r="S254" s="106"/>
      <c r="T254" s="106"/>
      <c r="U254" s="106"/>
      <c r="V254" s="106"/>
      <c r="W254" s="106"/>
      <c r="X254" s="106"/>
      <c r="Y254" s="106"/>
    </row>
    <row r="255" spans="5:25" x14ac:dyDescent="0.2">
      <c r="E255" s="106"/>
      <c r="F255" s="106"/>
      <c r="G255" s="106"/>
      <c r="H255" s="106"/>
      <c r="I255" s="106"/>
      <c r="J255" s="106"/>
      <c r="K255" s="106"/>
      <c r="L255" s="106"/>
      <c r="M255" s="106"/>
      <c r="N255" s="106"/>
      <c r="O255" s="106"/>
      <c r="P255" s="106"/>
      <c r="Q255" s="106"/>
      <c r="R255" s="106"/>
      <c r="S255" s="106"/>
      <c r="T255" s="106"/>
      <c r="U255" s="106"/>
      <c r="V255" s="106"/>
      <c r="W255" s="106"/>
      <c r="X255" s="106"/>
      <c r="Y255" s="106"/>
    </row>
    <row r="256" spans="5:25" x14ac:dyDescent="0.2">
      <c r="E256" s="106"/>
      <c r="F256" s="106"/>
      <c r="G256" s="106"/>
      <c r="H256" s="106"/>
      <c r="I256" s="106"/>
      <c r="J256" s="106"/>
      <c r="K256" s="106"/>
      <c r="L256" s="106"/>
      <c r="M256" s="106"/>
      <c r="N256" s="106"/>
      <c r="O256" s="106"/>
      <c r="P256" s="106"/>
      <c r="Q256" s="106"/>
      <c r="R256" s="106"/>
      <c r="S256" s="106"/>
      <c r="T256" s="106"/>
      <c r="U256" s="106"/>
      <c r="V256" s="106"/>
      <c r="W256" s="106"/>
      <c r="X256" s="106"/>
      <c r="Y256" s="106"/>
    </row>
    <row r="257" spans="5:25" x14ac:dyDescent="0.2">
      <c r="E257" s="106"/>
      <c r="F257" s="106"/>
      <c r="G257" s="106"/>
      <c r="H257" s="106"/>
      <c r="I257" s="106"/>
      <c r="J257" s="106"/>
      <c r="K257" s="106"/>
      <c r="L257" s="106"/>
      <c r="M257" s="106"/>
      <c r="N257" s="106"/>
      <c r="O257" s="106"/>
      <c r="P257" s="106"/>
      <c r="Q257" s="106"/>
      <c r="R257" s="106"/>
      <c r="S257" s="106"/>
      <c r="T257" s="106"/>
      <c r="U257" s="106"/>
      <c r="V257" s="106"/>
      <c r="W257" s="106"/>
      <c r="X257" s="106"/>
      <c r="Y257" s="106"/>
    </row>
    <row r="258" spans="5:25" x14ac:dyDescent="0.2">
      <c r="E258" s="106"/>
      <c r="F258" s="106"/>
      <c r="G258" s="106"/>
      <c r="H258" s="106"/>
      <c r="I258" s="106"/>
      <c r="J258" s="106"/>
      <c r="K258" s="106"/>
      <c r="L258" s="106"/>
      <c r="M258" s="106"/>
      <c r="N258" s="106"/>
      <c r="O258" s="106"/>
      <c r="P258" s="106"/>
      <c r="Q258" s="106"/>
      <c r="R258" s="106"/>
      <c r="S258" s="106"/>
      <c r="T258" s="106"/>
      <c r="U258" s="106"/>
      <c r="V258" s="106"/>
      <c r="W258" s="106"/>
      <c r="X258" s="106"/>
      <c r="Y258" s="106"/>
    </row>
    <row r="259" spans="5:25" x14ac:dyDescent="0.2">
      <c r="E259" s="106"/>
      <c r="F259" s="106"/>
      <c r="G259" s="106"/>
      <c r="H259" s="106"/>
      <c r="I259" s="106"/>
      <c r="J259" s="106"/>
      <c r="K259" s="106"/>
      <c r="L259" s="106"/>
      <c r="M259" s="106"/>
      <c r="N259" s="106"/>
      <c r="O259" s="106"/>
      <c r="P259" s="106"/>
      <c r="Q259" s="106"/>
      <c r="R259" s="106"/>
      <c r="S259" s="106"/>
      <c r="T259" s="106"/>
      <c r="U259" s="106"/>
      <c r="V259" s="106"/>
      <c r="W259" s="106"/>
      <c r="X259" s="106"/>
      <c r="Y259" s="106"/>
    </row>
    <row r="260" spans="5:25" x14ac:dyDescent="0.2">
      <c r="E260" s="106"/>
      <c r="F260" s="106"/>
      <c r="G260" s="106"/>
      <c r="H260" s="106"/>
      <c r="I260" s="106"/>
      <c r="J260" s="106"/>
      <c r="K260" s="106"/>
      <c r="L260" s="106"/>
      <c r="M260" s="106"/>
      <c r="N260" s="106"/>
      <c r="O260" s="106"/>
      <c r="P260" s="106"/>
      <c r="Q260" s="106"/>
      <c r="R260" s="106"/>
      <c r="S260" s="106"/>
      <c r="T260" s="106"/>
      <c r="U260" s="106"/>
      <c r="V260" s="106"/>
      <c r="W260" s="106"/>
      <c r="X260" s="106"/>
      <c r="Y260" s="106"/>
    </row>
    <row r="261" spans="5:25" x14ac:dyDescent="0.2">
      <c r="E261" s="106"/>
      <c r="F261" s="106"/>
      <c r="G261" s="106"/>
      <c r="H261" s="106"/>
      <c r="I261" s="106"/>
      <c r="J261" s="106"/>
      <c r="K261" s="106"/>
      <c r="L261" s="106"/>
      <c r="M261" s="106"/>
      <c r="N261" s="106"/>
      <c r="O261" s="106"/>
      <c r="P261" s="106"/>
      <c r="Q261" s="106"/>
      <c r="R261" s="106"/>
      <c r="S261" s="106"/>
      <c r="T261" s="106"/>
      <c r="U261" s="106"/>
      <c r="V261" s="106"/>
      <c r="W261" s="106"/>
      <c r="X261" s="106"/>
      <c r="Y261" s="106"/>
    </row>
    <row r="262" spans="5:25" x14ac:dyDescent="0.2">
      <c r="E262" s="106"/>
      <c r="F262" s="106"/>
      <c r="G262" s="106"/>
      <c r="H262" s="106"/>
      <c r="I262" s="106"/>
      <c r="J262" s="106"/>
      <c r="K262" s="106"/>
      <c r="L262" s="106"/>
      <c r="M262" s="106"/>
      <c r="N262" s="106"/>
      <c r="O262" s="106"/>
      <c r="P262" s="106"/>
      <c r="Q262" s="106"/>
      <c r="R262" s="106"/>
      <c r="S262" s="106"/>
      <c r="T262" s="106"/>
      <c r="U262" s="106"/>
      <c r="V262" s="106"/>
      <c r="W262" s="106"/>
      <c r="X262" s="106"/>
      <c r="Y262" s="106"/>
    </row>
    <row r="263" spans="5:25" x14ac:dyDescent="0.2">
      <c r="E263" s="106"/>
      <c r="F263" s="106"/>
      <c r="G263" s="106"/>
      <c r="H263" s="106"/>
      <c r="I263" s="106"/>
      <c r="J263" s="106"/>
      <c r="K263" s="106"/>
      <c r="L263" s="106"/>
      <c r="M263" s="106"/>
      <c r="N263" s="106"/>
      <c r="O263" s="106"/>
      <c r="P263" s="106"/>
      <c r="Q263" s="106"/>
      <c r="R263" s="106"/>
      <c r="S263" s="106"/>
      <c r="T263" s="106"/>
      <c r="U263" s="106"/>
      <c r="V263" s="106"/>
      <c r="W263" s="106"/>
      <c r="X263" s="106"/>
      <c r="Y263" s="106"/>
    </row>
    <row r="264" spans="5:25" x14ac:dyDescent="0.2">
      <c r="E264" s="106"/>
      <c r="F264" s="106"/>
      <c r="G264" s="106"/>
      <c r="H264" s="106"/>
      <c r="I264" s="106"/>
      <c r="J264" s="106"/>
      <c r="K264" s="106"/>
      <c r="L264" s="106"/>
      <c r="M264" s="106"/>
      <c r="N264" s="106"/>
      <c r="O264" s="106"/>
      <c r="P264" s="106"/>
      <c r="Q264" s="106"/>
      <c r="R264" s="106"/>
      <c r="S264" s="106"/>
      <c r="T264" s="106"/>
      <c r="U264" s="106"/>
      <c r="V264" s="106"/>
      <c r="W264" s="106"/>
      <c r="X264" s="106"/>
      <c r="Y264" s="106"/>
    </row>
    <row r="265" spans="5:25" x14ac:dyDescent="0.2">
      <c r="E265" s="106"/>
      <c r="F265" s="106"/>
      <c r="G265" s="106"/>
      <c r="H265" s="106"/>
      <c r="I265" s="106"/>
      <c r="J265" s="106"/>
      <c r="K265" s="106"/>
      <c r="L265" s="106"/>
      <c r="M265" s="106"/>
      <c r="N265" s="106"/>
      <c r="O265" s="106"/>
      <c r="P265" s="106"/>
      <c r="Q265" s="106"/>
      <c r="R265" s="106"/>
      <c r="S265" s="106"/>
      <c r="T265" s="106"/>
      <c r="U265" s="106"/>
      <c r="V265" s="106"/>
      <c r="W265" s="106"/>
      <c r="X265" s="106"/>
      <c r="Y265" s="106"/>
    </row>
    <row r="266" spans="5:25" x14ac:dyDescent="0.2">
      <c r="E266" s="106"/>
      <c r="F266" s="106"/>
      <c r="G266" s="106"/>
      <c r="H266" s="106"/>
      <c r="I266" s="106"/>
      <c r="J266" s="106"/>
      <c r="K266" s="106"/>
      <c r="L266" s="106"/>
      <c r="M266" s="106"/>
      <c r="N266" s="106"/>
      <c r="O266" s="106"/>
      <c r="P266" s="106"/>
      <c r="Q266" s="106"/>
      <c r="R266" s="106"/>
      <c r="S266" s="106"/>
      <c r="T266" s="106"/>
      <c r="U266" s="106"/>
      <c r="V266" s="106"/>
      <c r="W266" s="106"/>
      <c r="X266" s="106"/>
      <c r="Y266" s="106"/>
    </row>
    <row r="267" spans="5:25" x14ac:dyDescent="0.2">
      <c r="E267" s="106"/>
      <c r="F267" s="106"/>
      <c r="G267" s="106"/>
      <c r="H267" s="106"/>
      <c r="I267" s="106"/>
      <c r="J267" s="106"/>
      <c r="K267" s="106"/>
      <c r="L267" s="106"/>
      <c r="M267" s="106"/>
      <c r="N267" s="106"/>
      <c r="O267" s="106"/>
      <c r="P267" s="106"/>
      <c r="Q267" s="106"/>
      <c r="R267" s="106"/>
      <c r="S267" s="106"/>
      <c r="T267" s="106"/>
      <c r="U267" s="106"/>
      <c r="V267" s="106"/>
      <c r="W267" s="106"/>
      <c r="X267" s="106"/>
      <c r="Y267" s="106"/>
    </row>
    <row r="268" spans="5:25" x14ac:dyDescent="0.2">
      <c r="E268" s="106"/>
      <c r="F268" s="106"/>
      <c r="G268" s="106"/>
      <c r="H268" s="106"/>
      <c r="I268" s="106"/>
      <c r="J268" s="106"/>
      <c r="K268" s="106"/>
      <c r="L268" s="106"/>
      <c r="M268" s="106"/>
      <c r="N268" s="106"/>
      <c r="O268" s="106"/>
      <c r="P268" s="106"/>
      <c r="Q268" s="106"/>
      <c r="R268" s="106"/>
      <c r="S268" s="106"/>
      <c r="T268" s="106"/>
      <c r="U268" s="106"/>
      <c r="V268" s="106"/>
      <c r="W268" s="106"/>
      <c r="X268" s="106"/>
      <c r="Y268" s="106"/>
    </row>
    <row r="269" spans="5:25" x14ac:dyDescent="0.2">
      <c r="E269" s="106"/>
      <c r="F269" s="106"/>
      <c r="G269" s="106"/>
      <c r="H269" s="106"/>
      <c r="I269" s="106"/>
      <c r="J269" s="106"/>
      <c r="K269" s="106"/>
      <c r="L269" s="106"/>
      <c r="M269" s="106"/>
      <c r="N269" s="106"/>
      <c r="O269" s="106"/>
      <c r="P269" s="106"/>
      <c r="Q269" s="106"/>
      <c r="R269" s="106"/>
      <c r="S269" s="106"/>
      <c r="T269" s="106"/>
      <c r="U269" s="106"/>
      <c r="V269" s="106"/>
      <c r="W269" s="106"/>
      <c r="X269" s="106"/>
      <c r="Y269" s="106"/>
    </row>
    <row r="270" spans="5:25" x14ac:dyDescent="0.2">
      <c r="E270" s="106"/>
      <c r="F270" s="106"/>
      <c r="G270" s="106"/>
      <c r="H270" s="106"/>
      <c r="I270" s="106"/>
      <c r="J270" s="106"/>
      <c r="K270" s="106"/>
      <c r="L270" s="106"/>
      <c r="M270" s="106"/>
      <c r="N270" s="106"/>
      <c r="O270" s="106"/>
      <c r="P270" s="106"/>
      <c r="Q270" s="106"/>
      <c r="R270" s="106"/>
      <c r="S270" s="106"/>
      <c r="T270" s="106"/>
      <c r="U270" s="106"/>
      <c r="V270" s="106"/>
      <c r="W270" s="106"/>
      <c r="X270" s="106"/>
      <c r="Y270" s="106"/>
    </row>
    <row r="271" spans="5:25" x14ac:dyDescent="0.2">
      <c r="E271" s="106"/>
      <c r="F271" s="106"/>
      <c r="G271" s="106"/>
      <c r="H271" s="106"/>
      <c r="I271" s="106"/>
      <c r="J271" s="106"/>
      <c r="K271" s="106"/>
      <c r="L271" s="106"/>
      <c r="M271" s="106"/>
      <c r="N271" s="106"/>
      <c r="O271" s="106"/>
      <c r="P271" s="106"/>
      <c r="Q271" s="106"/>
      <c r="R271" s="106"/>
      <c r="S271" s="106"/>
      <c r="T271" s="106"/>
      <c r="U271" s="106"/>
      <c r="V271" s="106"/>
      <c r="W271" s="106"/>
      <c r="X271" s="106"/>
      <c r="Y271" s="106"/>
    </row>
    <row r="272" spans="5:25" x14ac:dyDescent="0.2">
      <c r="E272" s="106"/>
      <c r="F272" s="106"/>
      <c r="G272" s="106"/>
      <c r="H272" s="106"/>
      <c r="I272" s="106"/>
      <c r="J272" s="106"/>
      <c r="K272" s="106"/>
      <c r="L272" s="106"/>
      <c r="M272" s="106"/>
      <c r="N272" s="106"/>
      <c r="O272" s="106"/>
      <c r="P272" s="106"/>
      <c r="Q272" s="106"/>
      <c r="R272" s="106"/>
      <c r="S272" s="106"/>
      <c r="T272" s="106"/>
      <c r="U272" s="106"/>
      <c r="V272" s="106"/>
      <c r="W272" s="106"/>
      <c r="X272" s="106"/>
      <c r="Y272" s="106"/>
    </row>
    <row r="273" spans="5:25" x14ac:dyDescent="0.2">
      <c r="E273" s="106"/>
      <c r="F273" s="106"/>
      <c r="G273" s="106"/>
      <c r="H273" s="106"/>
      <c r="I273" s="106"/>
      <c r="J273" s="106"/>
      <c r="K273" s="106"/>
      <c r="L273" s="106"/>
      <c r="M273" s="106"/>
      <c r="N273" s="106"/>
      <c r="O273" s="106"/>
      <c r="P273" s="106"/>
      <c r="Q273" s="106"/>
      <c r="R273" s="106"/>
      <c r="S273" s="106"/>
      <c r="T273" s="106"/>
      <c r="U273" s="106"/>
      <c r="V273" s="106"/>
      <c r="W273" s="106"/>
      <c r="X273" s="106"/>
      <c r="Y273" s="106"/>
    </row>
    <row r="274" spans="5:25" x14ac:dyDescent="0.2">
      <c r="E274" s="106"/>
      <c r="F274" s="106"/>
      <c r="G274" s="106"/>
      <c r="H274" s="106"/>
      <c r="I274" s="106"/>
      <c r="J274" s="106"/>
      <c r="K274" s="106"/>
      <c r="L274" s="106"/>
      <c r="M274" s="106"/>
      <c r="N274" s="106"/>
      <c r="O274" s="106"/>
      <c r="P274" s="106"/>
      <c r="Q274" s="106"/>
      <c r="R274" s="106"/>
      <c r="S274" s="106"/>
      <c r="T274" s="106"/>
      <c r="U274" s="106"/>
      <c r="V274" s="106"/>
      <c r="W274" s="106"/>
      <c r="X274" s="106"/>
      <c r="Y274" s="106"/>
    </row>
    <row r="275" spans="5:25" x14ac:dyDescent="0.2">
      <c r="E275" s="106"/>
      <c r="F275" s="106"/>
      <c r="G275" s="106"/>
      <c r="H275" s="106"/>
      <c r="I275" s="106"/>
      <c r="J275" s="106"/>
      <c r="K275" s="106"/>
      <c r="L275" s="106"/>
      <c r="M275" s="106"/>
      <c r="N275" s="106"/>
      <c r="O275" s="106"/>
      <c r="P275" s="106"/>
      <c r="Q275" s="106"/>
      <c r="R275" s="106"/>
      <c r="S275" s="106"/>
      <c r="T275" s="106"/>
      <c r="U275" s="106"/>
      <c r="V275" s="106"/>
      <c r="W275" s="106"/>
      <c r="X275" s="106"/>
      <c r="Y275" s="106"/>
    </row>
    <row r="276" spans="5:25" x14ac:dyDescent="0.2">
      <c r="E276" s="106"/>
      <c r="F276" s="106"/>
      <c r="G276" s="106"/>
      <c r="H276" s="106"/>
      <c r="I276" s="106"/>
      <c r="J276" s="106"/>
      <c r="K276" s="106"/>
      <c r="L276" s="106"/>
      <c r="M276" s="106"/>
      <c r="N276" s="106"/>
      <c r="O276" s="106"/>
      <c r="P276" s="106"/>
      <c r="Q276" s="106"/>
      <c r="R276" s="106"/>
      <c r="S276" s="106"/>
      <c r="T276" s="106"/>
      <c r="U276" s="106"/>
      <c r="V276" s="106"/>
      <c r="W276" s="106"/>
      <c r="X276" s="106"/>
      <c r="Y276" s="106"/>
    </row>
    <row r="277" spans="5:25" x14ac:dyDescent="0.2">
      <c r="E277" s="106"/>
      <c r="F277" s="106"/>
      <c r="G277" s="106"/>
      <c r="H277" s="106"/>
      <c r="I277" s="106"/>
      <c r="J277" s="106"/>
      <c r="K277" s="106"/>
      <c r="L277" s="106"/>
      <c r="M277" s="106"/>
      <c r="N277" s="106"/>
      <c r="O277" s="106"/>
      <c r="P277" s="106"/>
      <c r="Q277" s="106"/>
      <c r="R277" s="106"/>
      <c r="S277" s="106"/>
      <c r="T277" s="106"/>
      <c r="U277" s="106"/>
      <c r="V277" s="106"/>
      <c r="W277" s="106"/>
      <c r="X277" s="106"/>
      <c r="Y277" s="106"/>
    </row>
    <row r="278" spans="5:25" x14ac:dyDescent="0.2">
      <c r="E278" s="106"/>
      <c r="F278" s="106"/>
      <c r="G278" s="106"/>
      <c r="H278" s="106"/>
      <c r="I278" s="106"/>
      <c r="J278" s="106"/>
      <c r="K278" s="106"/>
      <c r="L278" s="106"/>
      <c r="M278" s="106"/>
      <c r="N278" s="106"/>
      <c r="O278" s="106"/>
      <c r="P278" s="106"/>
      <c r="Q278" s="106"/>
      <c r="R278" s="106"/>
      <c r="S278" s="106"/>
      <c r="T278" s="106"/>
      <c r="U278" s="106"/>
      <c r="V278" s="106"/>
      <c r="W278" s="106"/>
      <c r="X278" s="106"/>
      <c r="Y278" s="106"/>
    </row>
    <row r="279" spans="5:25" x14ac:dyDescent="0.2">
      <c r="E279" s="106"/>
      <c r="F279" s="106"/>
      <c r="G279" s="106"/>
      <c r="H279" s="106"/>
      <c r="I279" s="106"/>
      <c r="J279" s="106"/>
      <c r="K279" s="106"/>
      <c r="L279" s="106"/>
      <c r="M279" s="106"/>
      <c r="N279" s="106"/>
      <c r="O279" s="106"/>
      <c r="P279" s="106"/>
      <c r="Q279" s="106"/>
      <c r="R279" s="106"/>
      <c r="S279" s="106"/>
      <c r="T279" s="106"/>
      <c r="U279" s="106"/>
      <c r="V279" s="106"/>
      <c r="W279" s="106"/>
      <c r="X279" s="106"/>
      <c r="Y279" s="106"/>
    </row>
    <row r="280" spans="5:25" x14ac:dyDescent="0.2">
      <c r="E280" s="106"/>
      <c r="F280" s="106"/>
      <c r="G280" s="106"/>
      <c r="H280" s="106"/>
      <c r="I280" s="106"/>
      <c r="J280" s="106"/>
      <c r="K280" s="106"/>
      <c r="L280" s="106"/>
      <c r="M280" s="106"/>
      <c r="N280" s="106"/>
      <c r="O280" s="106"/>
      <c r="P280" s="106"/>
      <c r="Q280" s="106"/>
      <c r="R280" s="106"/>
      <c r="S280" s="106"/>
      <c r="T280" s="106"/>
      <c r="U280" s="106"/>
      <c r="V280" s="106"/>
      <c r="W280" s="106"/>
      <c r="X280" s="106"/>
      <c r="Y280" s="106"/>
    </row>
    <row r="281" spans="5:25" x14ac:dyDescent="0.2">
      <c r="E281" s="106"/>
      <c r="F281" s="106"/>
      <c r="G281" s="106"/>
      <c r="H281" s="106"/>
      <c r="I281" s="106"/>
      <c r="J281" s="106"/>
      <c r="K281" s="106"/>
      <c r="L281" s="106"/>
      <c r="M281" s="106"/>
      <c r="N281" s="106"/>
      <c r="O281" s="106"/>
      <c r="P281" s="106"/>
      <c r="Q281" s="106"/>
      <c r="R281" s="106"/>
      <c r="S281" s="106"/>
      <c r="T281" s="106"/>
      <c r="U281" s="106"/>
      <c r="V281" s="106"/>
      <c r="W281" s="106"/>
      <c r="X281" s="106"/>
      <c r="Y281" s="106"/>
    </row>
    <row r="282" spans="5:25" x14ac:dyDescent="0.2">
      <c r="E282" s="106"/>
      <c r="F282" s="106"/>
      <c r="G282" s="106"/>
      <c r="H282" s="106"/>
      <c r="I282" s="106"/>
      <c r="J282" s="106"/>
      <c r="K282" s="106"/>
      <c r="L282" s="106"/>
      <c r="M282" s="106"/>
      <c r="N282" s="106"/>
      <c r="O282" s="106"/>
      <c r="P282" s="106"/>
      <c r="Q282" s="106"/>
      <c r="R282" s="106"/>
      <c r="S282" s="106"/>
      <c r="T282" s="106"/>
      <c r="U282" s="106"/>
      <c r="V282" s="106"/>
      <c r="W282" s="106"/>
      <c r="X282" s="106"/>
      <c r="Y282" s="106"/>
    </row>
    <row r="283" spans="5:25" x14ac:dyDescent="0.2">
      <c r="E283" s="106"/>
      <c r="F283" s="106"/>
      <c r="G283" s="106"/>
      <c r="H283" s="106"/>
      <c r="I283" s="106"/>
      <c r="J283" s="106"/>
      <c r="K283" s="106"/>
      <c r="L283" s="106"/>
      <c r="M283" s="106"/>
      <c r="N283" s="106"/>
      <c r="O283" s="106"/>
      <c r="P283" s="106"/>
      <c r="Q283" s="106"/>
      <c r="R283" s="106"/>
      <c r="S283" s="106"/>
      <c r="T283" s="106"/>
      <c r="U283" s="106"/>
      <c r="V283" s="106"/>
      <c r="W283" s="106"/>
      <c r="X283" s="106"/>
      <c r="Y283" s="106"/>
    </row>
    <row r="284" spans="5:25" x14ac:dyDescent="0.2">
      <c r="E284" s="106"/>
      <c r="F284" s="106"/>
      <c r="G284" s="106"/>
      <c r="H284" s="106"/>
      <c r="I284" s="106"/>
      <c r="J284" s="106"/>
      <c r="K284" s="106"/>
      <c r="L284" s="106"/>
      <c r="M284" s="106"/>
      <c r="N284" s="106"/>
      <c r="O284" s="106"/>
      <c r="P284" s="106"/>
      <c r="Q284" s="106"/>
      <c r="R284" s="106"/>
      <c r="S284" s="106"/>
      <c r="T284" s="106"/>
      <c r="U284" s="106"/>
      <c r="V284" s="106"/>
      <c r="W284" s="106"/>
      <c r="X284" s="106"/>
      <c r="Y284" s="106"/>
    </row>
    <row r="285" spans="5:25" x14ac:dyDescent="0.2">
      <c r="E285" s="106"/>
      <c r="F285" s="106"/>
      <c r="G285" s="106"/>
      <c r="H285" s="106"/>
      <c r="I285" s="106"/>
      <c r="J285" s="106"/>
      <c r="K285" s="106"/>
      <c r="L285" s="106"/>
      <c r="M285" s="106"/>
      <c r="N285" s="106"/>
      <c r="O285" s="106"/>
      <c r="P285" s="106"/>
      <c r="Q285" s="106"/>
      <c r="R285" s="106"/>
      <c r="S285" s="106"/>
      <c r="T285" s="106"/>
      <c r="U285" s="106"/>
      <c r="V285" s="106"/>
      <c r="W285" s="106"/>
      <c r="X285" s="106"/>
      <c r="Y285" s="106"/>
    </row>
    <row r="286" spans="5:25" x14ac:dyDescent="0.2">
      <c r="E286" s="106"/>
      <c r="F286" s="106"/>
      <c r="G286" s="106"/>
      <c r="H286" s="106"/>
      <c r="I286" s="106"/>
      <c r="J286" s="106"/>
      <c r="K286" s="106"/>
      <c r="L286" s="106"/>
      <c r="M286" s="106"/>
      <c r="N286" s="106"/>
      <c r="O286" s="106"/>
      <c r="P286" s="106"/>
      <c r="Q286" s="106"/>
      <c r="R286" s="106"/>
      <c r="S286" s="106"/>
      <c r="T286" s="106"/>
      <c r="U286" s="106"/>
      <c r="V286" s="106"/>
      <c r="W286" s="106"/>
      <c r="X286" s="106"/>
      <c r="Y286" s="106"/>
    </row>
    <row r="287" spans="5:25" x14ac:dyDescent="0.2">
      <c r="E287" s="106"/>
      <c r="F287" s="106"/>
      <c r="G287" s="106"/>
      <c r="H287" s="106"/>
      <c r="I287" s="106"/>
      <c r="J287" s="106"/>
      <c r="K287" s="106"/>
      <c r="L287" s="106"/>
      <c r="M287" s="106"/>
      <c r="N287" s="106"/>
      <c r="O287" s="106"/>
      <c r="P287" s="106"/>
      <c r="Q287" s="106"/>
      <c r="R287" s="106"/>
      <c r="S287" s="106"/>
      <c r="T287" s="106"/>
      <c r="U287" s="106"/>
      <c r="V287" s="106"/>
      <c r="W287" s="106"/>
      <c r="X287" s="106"/>
      <c r="Y287" s="106"/>
    </row>
    <row r="288" spans="5:25" x14ac:dyDescent="0.2">
      <c r="E288" s="106"/>
      <c r="F288" s="106"/>
      <c r="G288" s="106"/>
      <c r="H288" s="106"/>
      <c r="I288" s="106"/>
      <c r="J288" s="106"/>
      <c r="K288" s="106"/>
      <c r="L288" s="106"/>
      <c r="M288" s="106"/>
      <c r="N288" s="106"/>
      <c r="O288" s="106"/>
      <c r="P288" s="106"/>
      <c r="Q288" s="106"/>
      <c r="R288" s="106"/>
      <c r="S288" s="106"/>
      <c r="T288" s="106"/>
      <c r="U288" s="106"/>
      <c r="V288" s="106"/>
      <c r="W288" s="106"/>
      <c r="X288" s="106"/>
      <c r="Y288" s="106"/>
    </row>
    <row r="289" spans="5:25" x14ac:dyDescent="0.2">
      <c r="E289" s="106"/>
      <c r="F289" s="106"/>
      <c r="G289" s="106"/>
      <c r="H289" s="106"/>
      <c r="I289" s="106"/>
      <c r="J289" s="106"/>
      <c r="K289" s="106"/>
      <c r="L289" s="106"/>
      <c r="M289" s="106"/>
      <c r="N289" s="106"/>
      <c r="O289" s="106"/>
      <c r="P289" s="106"/>
      <c r="Q289" s="106"/>
      <c r="R289" s="106"/>
      <c r="S289" s="106"/>
      <c r="T289" s="106"/>
      <c r="U289" s="106"/>
      <c r="V289" s="106"/>
      <c r="W289" s="106"/>
      <c r="X289" s="106"/>
      <c r="Y289" s="106"/>
    </row>
    <row r="290" spans="5:25" x14ac:dyDescent="0.2">
      <c r="E290" s="106"/>
      <c r="F290" s="106"/>
      <c r="G290" s="106"/>
      <c r="H290" s="106"/>
      <c r="I290" s="106"/>
      <c r="J290" s="106"/>
      <c r="K290" s="106"/>
      <c r="L290" s="106"/>
      <c r="M290" s="106"/>
      <c r="N290" s="106"/>
      <c r="O290" s="106"/>
      <c r="P290" s="106"/>
      <c r="Q290" s="106"/>
      <c r="R290" s="106"/>
      <c r="S290" s="106"/>
      <c r="T290" s="106"/>
      <c r="U290" s="106"/>
      <c r="V290" s="106"/>
      <c r="W290" s="106"/>
      <c r="X290" s="106"/>
      <c r="Y290" s="106"/>
    </row>
    <row r="291" spans="5:25" x14ac:dyDescent="0.2">
      <c r="E291" s="106"/>
      <c r="F291" s="106"/>
      <c r="G291" s="106"/>
      <c r="H291" s="106"/>
      <c r="I291" s="106"/>
      <c r="J291" s="106"/>
      <c r="K291" s="106"/>
      <c r="L291" s="106"/>
      <c r="M291" s="106"/>
      <c r="N291" s="106"/>
      <c r="O291" s="106"/>
      <c r="P291" s="106"/>
      <c r="Q291" s="106"/>
      <c r="R291" s="106"/>
      <c r="S291" s="106"/>
      <c r="T291" s="106"/>
      <c r="U291" s="106"/>
      <c r="V291" s="106"/>
      <c r="W291" s="106"/>
      <c r="X291" s="106"/>
      <c r="Y291" s="106"/>
    </row>
    <row r="292" spans="5:25" x14ac:dyDescent="0.2">
      <c r="E292" s="106"/>
      <c r="F292" s="106"/>
      <c r="G292" s="106"/>
      <c r="H292" s="106"/>
      <c r="I292" s="106"/>
      <c r="J292" s="106"/>
      <c r="K292" s="106"/>
      <c r="L292" s="106"/>
      <c r="M292" s="106"/>
      <c r="N292" s="106"/>
      <c r="O292" s="106"/>
      <c r="P292" s="106"/>
      <c r="Q292" s="106"/>
      <c r="R292" s="106"/>
      <c r="S292" s="106"/>
      <c r="T292" s="106"/>
      <c r="U292" s="106"/>
      <c r="V292" s="106"/>
      <c r="W292" s="106"/>
      <c r="X292" s="106"/>
      <c r="Y292" s="106"/>
    </row>
    <row r="293" spans="5:25" x14ac:dyDescent="0.2">
      <c r="E293" s="106"/>
      <c r="F293" s="106"/>
      <c r="G293" s="106"/>
      <c r="H293" s="106"/>
      <c r="I293" s="106"/>
      <c r="J293" s="106"/>
      <c r="K293" s="106"/>
      <c r="L293" s="106"/>
      <c r="M293" s="106"/>
      <c r="N293" s="106"/>
      <c r="O293" s="106"/>
      <c r="P293" s="106"/>
      <c r="Q293" s="106"/>
      <c r="R293" s="106"/>
      <c r="S293" s="106"/>
      <c r="T293" s="106"/>
      <c r="U293" s="106"/>
      <c r="V293" s="106"/>
      <c r="W293" s="106"/>
      <c r="X293" s="106"/>
      <c r="Y293" s="106"/>
    </row>
    <row r="294" spans="5:25" x14ac:dyDescent="0.2">
      <c r="E294" s="106"/>
      <c r="F294" s="106"/>
      <c r="G294" s="106"/>
      <c r="H294" s="106"/>
      <c r="I294" s="106"/>
      <c r="J294" s="106"/>
      <c r="K294" s="106"/>
      <c r="L294" s="106"/>
      <c r="M294" s="106"/>
      <c r="N294" s="106"/>
      <c r="O294" s="106"/>
      <c r="P294" s="106"/>
      <c r="Q294" s="106"/>
      <c r="R294" s="106"/>
      <c r="S294" s="106"/>
      <c r="T294" s="106"/>
      <c r="U294" s="106"/>
      <c r="V294" s="106"/>
      <c r="W294" s="106"/>
      <c r="X294" s="106"/>
      <c r="Y294" s="106"/>
    </row>
    <row r="295" spans="5:25" x14ac:dyDescent="0.2">
      <c r="E295" s="106"/>
      <c r="F295" s="106"/>
      <c r="G295" s="106"/>
      <c r="H295" s="106"/>
      <c r="I295" s="106"/>
      <c r="J295" s="106"/>
      <c r="K295" s="106"/>
      <c r="L295" s="106"/>
      <c r="M295" s="106"/>
      <c r="N295" s="106"/>
      <c r="O295" s="106"/>
      <c r="P295" s="106"/>
      <c r="Q295" s="106"/>
      <c r="R295" s="106"/>
      <c r="S295" s="106"/>
      <c r="T295" s="106"/>
      <c r="U295" s="106"/>
      <c r="V295" s="106"/>
      <c r="W295" s="106"/>
      <c r="X295" s="106"/>
      <c r="Y295" s="106"/>
    </row>
    <row r="296" spans="5:25" x14ac:dyDescent="0.2">
      <c r="E296" s="106"/>
      <c r="F296" s="106"/>
      <c r="G296" s="106"/>
      <c r="H296" s="106"/>
      <c r="I296" s="106"/>
      <c r="J296" s="106"/>
      <c r="K296" s="106"/>
      <c r="L296" s="106"/>
      <c r="M296" s="106"/>
      <c r="N296" s="106"/>
      <c r="O296" s="106"/>
      <c r="P296" s="106"/>
      <c r="Q296" s="106"/>
      <c r="R296" s="106"/>
      <c r="S296" s="106"/>
      <c r="T296" s="106"/>
      <c r="U296" s="106"/>
      <c r="V296" s="106"/>
      <c r="W296" s="106"/>
      <c r="X296" s="106"/>
      <c r="Y296" s="106"/>
    </row>
    <row r="297" spans="5:25" x14ac:dyDescent="0.2">
      <c r="E297" s="106"/>
      <c r="F297" s="106"/>
      <c r="G297" s="106"/>
      <c r="H297" s="106"/>
      <c r="I297" s="106"/>
      <c r="J297" s="106"/>
      <c r="K297" s="106"/>
      <c r="L297" s="106"/>
      <c r="M297" s="106"/>
      <c r="N297" s="106"/>
      <c r="O297" s="106"/>
      <c r="P297" s="106"/>
      <c r="Q297" s="106"/>
      <c r="R297" s="106"/>
      <c r="S297" s="106"/>
      <c r="T297" s="106"/>
      <c r="U297" s="106"/>
      <c r="V297" s="106"/>
      <c r="W297" s="106"/>
      <c r="X297" s="106"/>
      <c r="Y297" s="106"/>
    </row>
    <row r="298" spans="5:25" x14ac:dyDescent="0.2">
      <c r="E298" s="106"/>
      <c r="F298" s="106"/>
      <c r="G298" s="106"/>
      <c r="H298" s="106"/>
      <c r="I298" s="106"/>
      <c r="J298" s="106"/>
      <c r="K298" s="106"/>
      <c r="L298" s="106"/>
      <c r="M298" s="106"/>
      <c r="N298" s="106"/>
      <c r="O298" s="106"/>
      <c r="P298" s="106"/>
      <c r="Q298" s="106"/>
      <c r="R298" s="106"/>
      <c r="S298" s="106"/>
      <c r="T298" s="106"/>
      <c r="U298" s="106"/>
      <c r="V298" s="106"/>
      <c r="W298" s="106"/>
      <c r="X298" s="106"/>
      <c r="Y298" s="106"/>
    </row>
    <row r="299" spans="5:25" x14ac:dyDescent="0.2">
      <c r="E299" s="106"/>
      <c r="F299" s="106"/>
      <c r="G299" s="106"/>
      <c r="H299" s="106"/>
      <c r="I299" s="106"/>
      <c r="J299" s="106"/>
      <c r="K299" s="106"/>
      <c r="L299" s="106"/>
      <c r="M299" s="106"/>
      <c r="N299" s="106"/>
      <c r="O299" s="106"/>
      <c r="P299" s="106"/>
      <c r="Q299" s="106"/>
      <c r="R299" s="106"/>
      <c r="S299" s="106"/>
      <c r="T299" s="106"/>
      <c r="U299" s="106"/>
      <c r="V299" s="106"/>
      <c r="W299" s="106"/>
      <c r="X299" s="106"/>
      <c r="Y299" s="106"/>
    </row>
    <row r="300" spans="5:25" x14ac:dyDescent="0.2">
      <c r="E300" s="106"/>
      <c r="F300" s="106"/>
      <c r="G300" s="106"/>
      <c r="H300" s="106"/>
      <c r="I300" s="106"/>
      <c r="J300" s="106"/>
      <c r="K300" s="106"/>
      <c r="L300" s="106"/>
      <c r="M300" s="106"/>
      <c r="N300" s="106"/>
      <c r="O300" s="106"/>
      <c r="P300" s="106"/>
      <c r="Q300" s="106"/>
      <c r="R300" s="106"/>
      <c r="S300" s="106"/>
      <c r="T300" s="106"/>
      <c r="U300" s="106"/>
      <c r="V300" s="106"/>
      <c r="W300" s="106"/>
      <c r="X300" s="106"/>
      <c r="Y300" s="106"/>
    </row>
    <row r="301" spans="5:25" x14ac:dyDescent="0.2">
      <c r="E301" s="106"/>
      <c r="F301" s="106"/>
      <c r="G301" s="106"/>
      <c r="H301" s="106"/>
      <c r="I301" s="106"/>
      <c r="J301" s="106"/>
      <c r="K301" s="106"/>
      <c r="L301" s="106"/>
      <c r="M301" s="106"/>
      <c r="N301" s="106"/>
      <c r="O301" s="106"/>
      <c r="P301" s="106"/>
      <c r="Q301" s="106"/>
      <c r="R301" s="106"/>
      <c r="S301" s="106"/>
      <c r="T301" s="106"/>
      <c r="U301" s="106"/>
      <c r="V301" s="106"/>
      <c r="W301" s="106"/>
      <c r="X301" s="106"/>
      <c r="Y301" s="106"/>
    </row>
    <row r="302" spans="5:25" x14ac:dyDescent="0.2">
      <c r="E302" s="106"/>
      <c r="F302" s="106"/>
      <c r="G302" s="106"/>
      <c r="H302" s="106"/>
      <c r="I302" s="106"/>
      <c r="J302" s="106"/>
      <c r="K302" s="106"/>
      <c r="L302" s="106"/>
      <c r="M302" s="106"/>
      <c r="N302" s="106"/>
      <c r="O302" s="106"/>
      <c r="P302" s="106"/>
      <c r="Q302" s="106"/>
      <c r="R302" s="106"/>
      <c r="S302" s="106"/>
      <c r="T302" s="106"/>
      <c r="U302" s="106"/>
      <c r="V302" s="106"/>
      <c r="W302" s="106"/>
      <c r="X302" s="106"/>
      <c r="Y302" s="106"/>
    </row>
    <row r="303" spans="5:25" x14ac:dyDescent="0.2">
      <c r="E303" s="106"/>
      <c r="F303" s="106"/>
      <c r="G303" s="106"/>
      <c r="H303" s="106"/>
      <c r="I303" s="106"/>
      <c r="J303" s="106"/>
      <c r="K303" s="106"/>
      <c r="L303" s="106"/>
      <c r="M303" s="106"/>
      <c r="N303" s="106"/>
      <c r="O303" s="106"/>
      <c r="P303" s="106"/>
      <c r="Q303" s="106"/>
      <c r="R303" s="106"/>
      <c r="S303" s="106"/>
      <c r="T303" s="106"/>
      <c r="U303" s="106"/>
      <c r="V303" s="106"/>
      <c r="W303" s="106"/>
      <c r="X303" s="106"/>
      <c r="Y303" s="106"/>
    </row>
    <row r="304" spans="5:25" x14ac:dyDescent="0.2">
      <c r="E304" s="106"/>
      <c r="F304" s="106"/>
      <c r="G304" s="106"/>
      <c r="H304" s="106"/>
      <c r="I304" s="106"/>
      <c r="J304" s="106"/>
      <c r="K304" s="106"/>
      <c r="L304" s="106"/>
      <c r="M304" s="106"/>
      <c r="N304" s="106"/>
      <c r="O304" s="106"/>
      <c r="P304" s="106"/>
      <c r="Q304" s="106"/>
      <c r="R304" s="106"/>
      <c r="S304" s="106"/>
      <c r="T304" s="106"/>
      <c r="U304" s="106"/>
      <c r="V304" s="106"/>
      <c r="W304" s="106"/>
      <c r="X304" s="106"/>
      <c r="Y304" s="106"/>
    </row>
    <row r="305" spans="5:25" x14ac:dyDescent="0.2">
      <c r="E305" s="106"/>
      <c r="F305" s="106"/>
      <c r="G305" s="106"/>
      <c r="H305" s="106"/>
      <c r="I305" s="106"/>
      <c r="J305" s="106"/>
      <c r="K305" s="106"/>
      <c r="L305" s="106"/>
      <c r="M305" s="106"/>
      <c r="N305" s="106"/>
      <c r="O305" s="106"/>
      <c r="P305" s="106"/>
      <c r="Q305" s="106"/>
      <c r="R305" s="106"/>
      <c r="S305" s="106"/>
      <c r="T305" s="106"/>
      <c r="U305" s="106"/>
      <c r="V305" s="106"/>
      <c r="W305" s="106"/>
      <c r="X305" s="106"/>
      <c r="Y305" s="106"/>
    </row>
    <row r="306" spans="5:25" x14ac:dyDescent="0.2">
      <c r="E306" s="106"/>
      <c r="F306" s="106"/>
      <c r="G306" s="106"/>
      <c r="H306" s="106"/>
      <c r="I306" s="106"/>
      <c r="J306" s="106"/>
      <c r="K306" s="106"/>
      <c r="L306" s="106"/>
      <c r="M306" s="106"/>
      <c r="N306" s="106"/>
      <c r="O306" s="106"/>
      <c r="P306" s="106"/>
      <c r="Q306" s="106"/>
      <c r="R306" s="106"/>
      <c r="S306" s="106"/>
      <c r="T306" s="106"/>
      <c r="U306" s="106"/>
      <c r="V306" s="106"/>
      <c r="W306" s="106"/>
      <c r="X306" s="106"/>
      <c r="Y306" s="106"/>
    </row>
    <row r="307" spans="5:25" x14ac:dyDescent="0.2">
      <c r="E307" s="106"/>
      <c r="F307" s="106"/>
      <c r="G307" s="106"/>
      <c r="H307" s="106"/>
      <c r="I307" s="106"/>
      <c r="J307" s="106"/>
      <c r="K307" s="106"/>
      <c r="L307" s="106"/>
      <c r="M307" s="106"/>
      <c r="N307" s="106"/>
      <c r="O307" s="106"/>
      <c r="P307" s="106"/>
      <c r="Q307" s="106"/>
      <c r="R307" s="106"/>
      <c r="S307" s="106"/>
      <c r="T307" s="106"/>
      <c r="U307" s="106"/>
      <c r="V307" s="106"/>
      <c r="W307" s="106"/>
      <c r="X307" s="106"/>
      <c r="Y307" s="106"/>
    </row>
    <row r="308" spans="5:25" x14ac:dyDescent="0.2">
      <c r="E308" s="106"/>
      <c r="F308" s="106"/>
      <c r="G308" s="106"/>
      <c r="H308" s="106"/>
      <c r="I308" s="106"/>
      <c r="J308" s="106"/>
      <c r="K308" s="106"/>
      <c r="L308" s="106"/>
      <c r="M308" s="106"/>
      <c r="N308" s="106"/>
      <c r="O308" s="106"/>
      <c r="P308" s="106"/>
      <c r="Q308" s="106"/>
      <c r="R308" s="106"/>
      <c r="S308" s="106"/>
      <c r="T308" s="106"/>
      <c r="U308" s="106"/>
      <c r="V308" s="106"/>
      <c r="W308" s="106"/>
      <c r="X308" s="106"/>
      <c r="Y308" s="106"/>
    </row>
    <row r="309" spans="5:25" x14ac:dyDescent="0.2">
      <c r="E309" s="106"/>
      <c r="F309" s="106"/>
      <c r="G309" s="106"/>
      <c r="H309" s="106"/>
      <c r="I309" s="106"/>
      <c r="J309" s="106"/>
      <c r="K309" s="106"/>
      <c r="L309" s="106"/>
      <c r="M309" s="106"/>
      <c r="N309" s="106"/>
      <c r="O309" s="106"/>
      <c r="P309" s="106"/>
      <c r="Q309" s="106"/>
      <c r="R309" s="106"/>
      <c r="S309" s="106"/>
      <c r="T309" s="106"/>
      <c r="U309" s="106"/>
      <c r="V309" s="106"/>
      <c r="W309" s="106"/>
      <c r="X309" s="106"/>
      <c r="Y309" s="106"/>
    </row>
    <row r="310" spans="5:25" x14ac:dyDescent="0.2">
      <c r="E310" s="106"/>
      <c r="F310" s="106"/>
      <c r="G310" s="106"/>
      <c r="H310" s="106"/>
      <c r="I310" s="106"/>
      <c r="J310" s="106"/>
      <c r="K310" s="106"/>
      <c r="L310" s="106"/>
      <c r="M310" s="106"/>
      <c r="N310" s="106"/>
      <c r="O310" s="106"/>
      <c r="P310" s="106"/>
      <c r="Q310" s="106"/>
      <c r="R310" s="106"/>
      <c r="S310" s="106"/>
      <c r="T310" s="106"/>
      <c r="U310" s="106"/>
      <c r="V310" s="106"/>
      <c r="W310" s="106"/>
      <c r="X310" s="106"/>
      <c r="Y310" s="106"/>
    </row>
    <row r="311" spans="5:25" x14ac:dyDescent="0.2">
      <c r="E311" s="106"/>
      <c r="F311" s="106"/>
      <c r="G311" s="106"/>
      <c r="H311" s="106"/>
      <c r="I311" s="106"/>
      <c r="J311" s="106"/>
      <c r="K311" s="106"/>
      <c r="L311" s="106"/>
      <c r="M311" s="106"/>
      <c r="N311" s="106"/>
      <c r="O311" s="106"/>
      <c r="P311" s="106"/>
      <c r="Q311" s="106"/>
      <c r="R311" s="106"/>
      <c r="S311" s="106"/>
      <c r="T311" s="106"/>
      <c r="U311" s="106"/>
      <c r="V311" s="106"/>
      <c r="W311" s="106"/>
      <c r="X311" s="106"/>
      <c r="Y311" s="106"/>
    </row>
    <row r="312" spans="5:25" x14ac:dyDescent="0.2">
      <c r="E312" s="106"/>
      <c r="F312" s="106"/>
      <c r="G312" s="106"/>
      <c r="H312" s="106"/>
      <c r="I312" s="106"/>
      <c r="J312" s="106"/>
      <c r="K312" s="106"/>
      <c r="L312" s="106"/>
      <c r="M312" s="106"/>
      <c r="N312" s="106"/>
      <c r="O312" s="106"/>
      <c r="P312" s="106"/>
      <c r="Q312" s="106"/>
      <c r="R312" s="106"/>
      <c r="S312" s="106"/>
      <c r="T312" s="106"/>
      <c r="U312" s="106"/>
      <c r="V312" s="106"/>
      <c r="W312" s="106"/>
      <c r="X312" s="106"/>
      <c r="Y312" s="106"/>
    </row>
    <row r="313" spans="5:25" x14ac:dyDescent="0.2">
      <c r="E313" s="106"/>
      <c r="F313" s="106"/>
      <c r="G313" s="106"/>
      <c r="H313" s="106"/>
      <c r="I313" s="106"/>
      <c r="J313" s="106"/>
      <c r="K313" s="106"/>
      <c r="L313" s="106"/>
      <c r="M313" s="106"/>
      <c r="N313" s="106"/>
      <c r="O313" s="106"/>
      <c r="P313" s="106"/>
      <c r="Q313" s="106"/>
      <c r="R313" s="106"/>
      <c r="S313" s="106"/>
      <c r="T313" s="106"/>
      <c r="U313" s="106"/>
      <c r="V313" s="106"/>
      <c r="W313" s="106"/>
      <c r="X313" s="106"/>
      <c r="Y313" s="106"/>
    </row>
    <row r="314" spans="5:25" x14ac:dyDescent="0.2">
      <c r="E314" s="106"/>
      <c r="F314" s="106"/>
      <c r="G314" s="106"/>
      <c r="H314" s="106"/>
      <c r="I314" s="106"/>
      <c r="J314" s="106"/>
      <c r="K314" s="106"/>
      <c r="L314" s="106"/>
      <c r="M314" s="106"/>
      <c r="N314" s="106"/>
      <c r="O314" s="106"/>
      <c r="P314" s="106"/>
      <c r="Q314" s="106"/>
      <c r="R314" s="106"/>
      <c r="S314" s="106"/>
      <c r="T314" s="106"/>
      <c r="U314" s="106"/>
      <c r="V314" s="106"/>
      <c r="W314" s="106"/>
      <c r="X314" s="106"/>
      <c r="Y314" s="106"/>
    </row>
    <row r="315" spans="5:25" x14ac:dyDescent="0.2">
      <c r="E315" s="106"/>
      <c r="F315" s="106"/>
      <c r="G315" s="106"/>
      <c r="H315" s="106"/>
      <c r="I315" s="106"/>
      <c r="J315" s="106"/>
      <c r="K315" s="106"/>
      <c r="L315" s="106"/>
      <c r="M315" s="106"/>
      <c r="N315" s="106"/>
      <c r="O315" s="106"/>
      <c r="P315" s="106"/>
      <c r="Q315" s="106"/>
      <c r="R315" s="106"/>
      <c r="S315" s="106"/>
      <c r="T315" s="106"/>
      <c r="U315" s="106"/>
      <c r="V315" s="106"/>
      <c r="W315" s="106"/>
      <c r="X315" s="106"/>
      <c r="Y315" s="106"/>
    </row>
    <row r="316" spans="5:25" x14ac:dyDescent="0.2">
      <c r="E316" s="106"/>
      <c r="F316" s="106"/>
      <c r="G316" s="106"/>
      <c r="H316" s="106"/>
      <c r="I316" s="106"/>
      <c r="J316" s="106"/>
      <c r="K316" s="106"/>
      <c r="L316" s="106"/>
      <c r="M316" s="106"/>
      <c r="N316" s="106"/>
      <c r="O316" s="106"/>
      <c r="P316" s="106"/>
      <c r="Q316" s="106"/>
      <c r="R316" s="106"/>
      <c r="S316" s="106"/>
      <c r="T316" s="106"/>
      <c r="U316" s="106"/>
      <c r="V316" s="106"/>
      <c r="W316" s="106"/>
      <c r="X316" s="106"/>
      <c r="Y316" s="106"/>
    </row>
    <row r="317" spans="5:25" x14ac:dyDescent="0.2">
      <c r="E317" s="106"/>
      <c r="F317" s="106"/>
      <c r="G317" s="106"/>
      <c r="H317" s="106"/>
      <c r="I317" s="106"/>
      <c r="J317" s="106"/>
      <c r="K317" s="106"/>
      <c r="L317" s="106"/>
      <c r="M317" s="106"/>
      <c r="N317" s="106"/>
      <c r="O317" s="106"/>
      <c r="P317" s="106"/>
      <c r="Q317" s="106"/>
      <c r="R317" s="106"/>
      <c r="S317" s="106"/>
      <c r="T317" s="106"/>
      <c r="U317" s="106"/>
      <c r="V317" s="106"/>
      <c r="W317" s="106"/>
      <c r="X317" s="106"/>
      <c r="Y317" s="106"/>
    </row>
    <row r="318" spans="5:25" x14ac:dyDescent="0.2">
      <c r="E318" s="106"/>
      <c r="F318" s="106"/>
      <c r="G318" s="106"/>
      <c r="H318" s="106"/>
      <c r="I318" s="106"/>
      <c r="J318" s="106"/>
      <c r="K318" s="106"/>
      <c r="L318" s="106"/>
      <c r="M318" s="106"/>
      <c r="N318" s="106"/>
      <c r="O318" s="106"/>
      <c r="P318" s="106"/>
      <c r="Q318" s="106"/>
      <c r="R318" s="106"/>
      <c r="S318" s="106"/>
      <c r="T318" s="106"/>
      <c r="U318" s="106"/>
      <c r="V318" s="106"/>
      <c r="W318" s="106"/>
      <c r="X318" s="106"/>
      <c r="Y318" s="106"/>
    </row>
    <row r="319" spans="5:25" x14ac:dyDescent="0.2">
      <c r="E319" s="106"/>
      <c r="F319" s="106"/>
      <c r="G319" s="106"/>
      <c r="H319" s="106"/>
      <c r="I319" s="106"/>
      <c r="J319" s="106"/>
      <c r="K319" s="106"/>
      <c r="L319" s="106"/>
      <c r="M319" s="106"/>
      <c r="N319" s="106"/>
      <c r="O319" s="106"/>
      <c r="P319" s="106"/>
      <c r="Q319" s="106"/>
      <c r="R319" s="106"/>
      <c r="S319" s="106"/>
      <c r="T319" s="106"/>
      <c r="U319" s="106"/>
      <c r="V319" s="106"/>
      <c r="W319" s="106"/>
      <c r="X319" s="106"/>
      <c r="Y319" s="106"/>
    </row>
    <row r="320" spans="5:25" x14ac:dyDescent="0.2">
      <c r="E320" s="106"/>
      <c r="F320" s="106"/>
      <c r="G320" s="106"/>
      <c r="H320" s="106"/>
      <c r="I320" s="106"/>
      <c r="J320" s="106"/>
      <c r="K320" s="106"/>
      <c r="L320" s="106"/>
      <c r="M320" s="106"/>
      <c r="N320" s="106"/>
      <c r="O320" s="106"/>
      <c r="P320" s="106"/>
      <c r="Q320" s="106"/>
      <c r="R320" s="106"/>
      <c r="S320" s="106"/>
      <c r="T320" s="106"/>
      <c r="U320" s="106"/>
      <c r="V320" s="106"/>
      <c r="W320" s="106"/>
      <c r="X320" s="106"/>
      <c r="Y320" s="106"/>
    </row>
    <row r="321" spans="5:25" x14ac:dyDescent="0.2">
      <c r="E321" s="106"/>
      <c r="F321" s="106"/>
      <c r="G321" s="106"/>
      <c r="H321" s="106"/>
      <c r="I321" s="106"/>
      <c r="J321" s="106"/>
      <c r="K321" s="106"/>
      <c r="L321" s="106"/>
      <c r="M321" s="106"/>
      <c r="N321" s="106"/>
      <c r="O321" s="106"/>
      <c r="P321" s="106"/>
      <c r="Q321" s="106"/>
      <c r="R321" s="106"/>
      <c r="S321" s="106"/>
      <c r="T321" s="106"/>
      <c r="U321" s="106"/>
      <c r="V321" s="106"/>
      <c r="W321" s="106"/>
      <c r="X321" s="106"/>
      <c r="Y321" s="106"/>
    </row>
    <row r="322" spans="5:25" x14ac:dyDescent="0.2">
      <c r="E322" s="106"/>
      <c r="F322" s="106"/>
      <c r="G322" s="106"/>
      <c r="H322" s="106"/>
      <c r="I322" s="106"/>
      <c r="J322" s="106"/>
      <c r="K322" s="106"/>
      <c r="L322" s="106"/>
      <c r="M322" s="106"/>
      <c r="N322" s="106"/>
      <c r="O322" s="106"/>
      <c r="P322" s="106"/>
      <c r="Q322" s="106"/>
      <c r="R322" s="106"/>
      <c r="S322" s="106"/>
      <c r="T322" s="106"/>
      <c r="U322" s="106"/>
      <c r="V322" s="106"/>
      <c r="W322" s="106"/>
      <c r="X322" s="106"/>
      <c r="Y322" s="106"/>
    </row>
    <row r="323" spans="5:25" x14ac:dyDescent="0.2">
      <c r="E323" s="106"/>
      <c r="F323" s="106"/>
      <c r="G323" s="106"/>
      <c r="H323" s="106"/>
      <c r="I323" s="106"/>
      <c r="J323" s="106"/>
      <c r="K323" s="106"/>
      <c r="L323" s="106"/>
      <c r="M323" s="106"/>
      <c r="N323" s="106"/>
      <c r="O323" s="106"/>
      <c r="P323" s="106"/>
      <c r="Q323" s="106"/>
      <c r="R323" s="106"/>
      <c r="S323" s="106"/>
      <c r="T323" s="106"/>
      <c r="U323" s="106"/>
      <c r="V323" s="106"/>
      <c r="W323" s="106"/>
      <c r="X323" s="106"/>
      <c r="Y323" s="106"/>
    </row>
    <row r="324" spans="5:25" x14ac:dyDescent="0.2">
      <c r="E324" s="106"/>
      <c r="F324" s="106"/>
      <c r="G324" s="106"/>
      <c r="H324" s="106"/>
      <c r="I324" s="106"/>
      <c r="J324" s="106"/>
      <c r="K324" s="106"/>
      <c r="L324" s="106"/>
      <c r="M324" s="106"/>
      <c r="N324" s="106"/>
      <c r="O324" s="106"/>
      <c r="P324" s="106"/>
      <c r="Q324" s="106"/>
      <c r="R324" s="106"/>
      <c r="S324" s="106"/>
      <c r="T324" s="106"/>
      <c r="U324" s="106"/>
      <c r="V324" s="106"/>
      <c r="W324" s="106"/>
      <c r="X324" s="106"/>
      <c r="Y324" s="106"/>
    </row>
    <row r="325" spans="5:25" x14ac:dyDescent="0.2">
      <c r="E325" s="106"/>
      <c r="F325" s="106"/>
      <c r="G325" s="106"/>
      <c r="H325" s="106"/>
      <c r="I325" s="106"/>
      <c r="J325" s="106"/>
      <c r="K325" s="106"/>
      <c r="L325" s="106"/>
      <c r="M325" s="106"/>
      <c r="N325" s="106"/>
      <c r="O325" s="106"/>
      <c r="P325" s="106"/>
      <c r="Q325" s="106"/>
      <c r="R325" s="106"/>
      <c r="S325" s="106"/>
      <c r="T325" s="106"/>
      <c r="U325" s="106"/>
      <c r="V325" s="106"/>
      <c r="W325" s="106"/>
      <c r="X325" s="106"/>
      <c r="Y325" s="106"/>
    </row>
    <row r="326" spans="5:25" x14ac:dyDescent="0.2">
      <c r="E326" s="106"/>
      <c r="F326" s="106"/>
      <c r="G326" s="106"/>
      <c r="H326" s="106"/>
      <c r="I326" s="106"/>
      <c r="J326" s="106"/>
      <c r="K326" s="106"/>
      <c r="L326" s="106"/>
      <c r="M326" s="106"/>
      <c r="N326" s="106"/>
      <c r="O326" s="106"/>
      <c r="P326" s="106"/>
      <c r="Q326" s="106"/>
      <c r="R326" s="106"/>
      <c r="S326" s="106"/>
      <c r="T326" s="106"/>
      <c r="U326" s="106"/>
      <c r="V326" s="106"/>
      <c r="W326" s="106"/>
      <c r="X326" s="106"/>
      <c r="Y326" s="106"/>
    </row>
    <row r="327" spans="5:25" x14ac:dyDescent="0.2">
      <c r="E327" s="106"/>
      <c r="F327" s="106"/>
      <c r="G327" s="106"/>
      <c r="H327" s="106"/>
      <c r="I327" s="106"/>
      <c r="J327" s="106"/>
      <c r="K327" s="106"/>
      <c r="L327" s="106"/>
      <c r="M327" s="106"/>
      <c r="N327" s="106"/>
      <c r="O327" s="106"/>
      <c r="P327" s="106"/>
      <c r="Q327" s="106"/>
      <c r="R327" s="106"/>
      <c r="S327" s="106"/>
      <c r="T327" s="106"/>
      <c r="U327" s="106"/>
      <c r="V327" s="106"/>
      <c r="W327" s="106"/>
      <c r="X327" s="106"/>
      <c r="Y327" s="106"/>
    </row>
    <row r="328" spans="5:25" x14ac:dyDescent="0.2">
      <c r="E328" s="106"/>
      <c r="F328" s="106"/>
      <c r="G328" s="106"/>
      <c r="H328" s="106"/>
      <c r="I328" s="106"/>
      <c r="J328" s="106"/>
      <c r="K328" s="106"/>
      <c r="L328" s="106"/>
      <c r="M328" s="106"/>
      <c r="N328" s="106"/>
      <c r="O328" s="106"/>
      <c r="P328" s="106"/>
      <c r="Q328" s="106"/>
      <c r="R328" s="106"/>
      <c r="S328" s="106"/>
      <c r="T328" s="106"/>
      <c r="U328" s="106"/>
      <c r="V328" s="106"/>
      <c r="W328" s="106"/>
      <c r="X328" s="106"/>
      <c r="Y328" s="106"/>
    </row>
    <row r="329" spans="5:25" x14ac:dyDescent="0.2">
      <c r="E329" s="106"/>
      <c r="F329" s="106"/>
      <c r="G329" s="106"/>
      <c r="H329" s="106"/>
      <c r="I329" s="106"/>
      <c r="J329" s="106"/>
      <c r="K329" s="106"/>
      <c r="L329" s="106"/>
      <c r="M329" s="106"/>
      <c r="N329" s="106"/>
      <c r="O329" s="106"/>
      <c r="P329" s="106"/>
      <c r="Q329" s="106"/>
      <c r="R329" s="106"/>
      <c r="S329" s="106"/>
      <c r="T329" s="106"/>
      <c r="U329" s="106"/>
      <c r="V329" s="106"/>
      <c r="W329" s="106"/>
      <c r="X329" s="106"/>
      <c r="Y329" s="106"/>
    </row>
    <row r="330" spans="5:25" x14ac:dyDescent="0.2">
      <c r="E330" s="106"/>
      <c r="F330" s="106"/>
      <c r="G330" s="106"/>
      <c r="H330" s="106"/>
      <c r="I330" s="106"/>
      <c r="J330" s="106"/>
      <c r="K330" s="106"/>
      <c r="L330" s="106"/>
      <c r="M330" s="106"/>
      <c r="N330" s="106"/>
      <c r="O330" s="106"/>
      <c r="P330" s="106"/>
      <c r="Q330" s="106"/>
      <c r="R330" s="106"/>
      <c r="S330" s="106"/>
      <c r="T330" s="106"/>
      <c r="U330" s="106"/>
      <c r="V330" s="106"/>
      <c r="W330" s="106"/>
      <c r="X330" s="106"/>
      <c r="Y330" s="106"/>
    </row>
    <row r="331" spans="5:25" x14ac:dyDescent="0.2">
      <c r="E331" s="106"/>
      <c r="F331" s="106"/>
      <c r="G331" s="106"/>
      <c r="H331" s="106"/>
      <c r="I331" s="106"/>
      <c r="J331" s="106"/>
      <c r="K331" s="106"/>
      <c r="L331" s="106"/>
      <c r="M331" s="106"/>
      <c r="N331" s="106"/>
      <c r="O331" s="106"/>
      <c r="P331" s="106"/>
      <c r="Q331" s="106"/>
      <c r="R331" s="106"/>
      <c r="S331" s="106"/>
      <c r="T331" s="106"/>
      <c r="U331" s="106"/>
      <c r="V331" s="106"/>
      <c r="W331" s="106"/>
      <c r="X331" s="106"/>
      <c r="Y331" s="106"/>
    </row>
    <row r="332" spans="5:25" x14ac:dyDescent="0.2">
      <c r="E332" s="106"/>
      <c r="F332" s="106"/>
      <c r="G332" s="106"/>
      <c r="H332" s="106"/>
      <c r="I332" s="106"/>
      <c r="J332" s="106"/>
      <c r="K332" s="106"/>
      <c r="L332" s="106"/>
      <c r="M332" s="106"/>
      <c r="N332" s="106"/>
      <c r="O332" s="106"/>
      <c r="P332" s="106"/>
      <c r="Q332" s="106"/>
      <c r="R332" s="106"/>
      <c r="S332" s="106"/>
      <c r="T332" s="106"/>
      <c r="U332" s="106"/>
      <c r="V332" s="106"/>
      <c r="W332" s="106"/>
      <c r="X332" s="106"/>
      <c r="Y332" s="106"/>
    </row>
    <row r="333" spans="5:25" x14ac:dyDescent="0.2">
      <c r="E333" s="106"/>
      <c r="F333" s="106"/>
      <c r="G333" s="106"/>
      <c r="H333" s="106"/>
      <c r="I333" s="106"/>
      <c r="J333" s="106"/>
      <c r="K333" s="106"/>
      <c r="L333" s="106"/>
      <c r="M333" s="106"/>
      <c r="N333" s="106"/>
      <c r="O333" s="106"/>
      <c r="P333" s="106"/>
      <c r="Q333" s="106"/>
      <c r="R333" s="106"/>
      <c r="S333" s="106"/>
      <c r="T333" s="106"/>
      <c r="U333" s="106"/>
      <c r="V333" s="106"/>
      <c r="W333" s="106"/>
      <c r="X333" s="106"/>
      <c r="Y333" s="106"/>
    </row>
    <row r="334" spans="5:25" x14ac:dyDescent="0.2">
      <c r="E334" s="106"/>
      <c r="F334" s="106"/>
      <c r="G334" s="106"/>
      <c r="H334" s="106"/>
      <c r="I334" s="106"/>
      <c r="J334" s="106"/>
      <c r="K334" s="106"/>
      <c r="L334" s="106"/>
      <c r="M334" s="106"/>
      <c r="N334" s="106"/>
      <c r="O334" s="106"/>
      <c r="P334" s="106"/>
      <c r="Q334" s="106"/>
      <c r="R334" s="106"/>
      <c r="S334" s="106"/>
      <c r="T334" s="106"/>
      <c r="U334" s="106"/>
      <c r="V334" s="106"/>
      <c r="W334" s="106"/>
      <c r="X334" s="106"/>
      <c r="Y334" s="106"/>
    </row>
    <row r="335" spans="5:25" x14ac:dyDescent="0.2">
      <c r="E335" s="106"/>
      <c r="F335" s="106"/>
      <c r="G335" s="106"/>
      <c r="H335" s="106"/>
      <c r="I335" s="106"/>
      <c r="J335" s="106"/>
      <c r="K335" s="106"/>
      <c r="L335" s="106"/>
      <c r="M335" s="106"/>
      <c r="N335" s="106"/>
      <c r="O335" s="106"/>
      <c r="P335" s="106"/>
      <c r="Q335" s="106"/>
      <c r="R335" s="106"/>
      <c r="S335" s="106"/>
      <c r="T335" s="106"/>
      <c r="U335" s="106"/>
      <c r="V335" s="106"/>
      <c r="W335" s="106"/>
      <c r="X335" s="106"/>
      <c r="Y335" s="106"/>
    </row>
    <row r="336" spans="5:25" x14ac:dyDescent="0.2">
      <c r="E336" s="106"/>
      <c r="F336" s="106"/>
      <c r="G336" s="106"/>
      <c r="H336" s="106"/>
      <c r="I336" s="106"/>
      <c r="J336" s="106"/>
      <c r="K336" s="106"/>
      <c r="L336" s="106"/>
      <c r="M336" s="106"/>
      <c r="N336" s="106"/>
      <c r="O336" s="106"/>
      <c r="P336" s="106"/>
      <c r="Q336" s="106"/>
      <c r="R336" s="106"/>
      <c r="S336" s="106"/>
      <c r="T336" s="106"/>
      <c r="U336" s="106"/>
      <c r="V336" s="106"/>
      <c r="W336" s="106"/>
      <c r="X336" s="106"/>
      <c r="Y336" s="106"/>
    </row>
    <row r="337" spans="5:25" x14ac:dyDescent="0.2">
      <c r="E337" s="106"/>
      <c r="F337" s="106"/>
      <c r="G337" s="106"/>
      <c r="H337" s="106"/>
      <c r="I337" s="106"/>
      <c r="J337" s="106"/>
      <c r="K337" s="106"/>
      <c r="L337" s="106"/>
      <c r="M337" s="106"/>
      <c r="N337" s="106"/>
      <c r="O337" s="106"/>
      <c r="P337" s="106"/>
      <c r="Q337" s="106"/>
      <c r="R337" s="106"/>
      <c r="S337" s="106"/>
      <c r="T337" s="106"/>
      <c r="U337" s="106"/>
      <c r="V337" s="106"/>
      <c r="W337" s="106"/>
      <c r="X337" s="106"/>
      <c r="Y337" s="106"/>
    </row>
    <row r="338" spans="5:25" x14ac:dyDescent="0.2">
      <c r="E338" s="106"/>
      <c r="F338" s="106"/>
      <c r="G338" s="106"/>
      <c r="H338" s="106"/>
      <c r="I338" s="106"/>
      <c r="J338" s="106"/>
      <c r="K338" s="106"/>
      <c r="L338" s="106"/>
      <c r="M338" s="106"/>
      <c r="N338" s="106"/>
      <c r="O338" s="106"/>
      <c r="P338" s="106"/>
      <c r="Q338" s="106"/>
      <c r="R338" s="106"/>
      <c r="S338" s="106"/>
      <c r="T338" s="106"/>
      <c r="U338" s="106"/>
      <c r="V338" s="106"/>
      <c r="W338" s="106"/>
      <c r="X338" s="106"/>
      <c r="Y338" s="106"/>
    </row>
    <row r="339" spans="5:25" x14ac:dyDescent="0.2">
      <c r="E339" s="106"/>
      <c r="F339" s="106"/>
      <c r="G339" s="106"/>
      <c r="H339" s="106"/>
      <c r="I339" s="106"/>
      <c r="J339" s="106"/>
      <c r="K339" s="106"/>
      <c r="L339" s="106"/>
      <c r="M339" s="106"/>
      <c r="N339" s="106"/>
      <c r="O339" s="106"/>
      <c r="P339" s="106"/>
      <c r="Q339" s="106"/>
      <c r="R339" s="106"/>
      <c r="S339" s="106"/>
      <c r="T339" s="106"/>
      <c r="U339" s="106"/>
      <c r="V339" s="106"/>
      <c r="W339" s="106"/>
      <c r="X339" s="106"/>
      <c r="Y339" s="106"/>
    </row>
    <row r="340" spans="5:25" x14ac:dyDescent="0.2">
      <c r="E340" s="106"/>
      <c r="F340" s="106"/>
      <c r="G340" s="106"/>
      <c r="H340" s="106"/>
      <c r="I340" s="106"/>
      <c r="J340" s="106"/>
      <c r="K340" s="106"/>
      <c r="L340" s="106"/>
      <c r="M340" s="106"/>
      <c r="N340" s="106"/>
      <c r="O340" s="106"/>
      <c r="P340" s="106"/>
      <c r="Q340" s="106"/>
      <c r="R340" s="106"/>
      <c r="S340" s="106"/>
      <c r="T340" s="106"/>
      <c r="U340" s="106"/>
      <c r="V340" s="106"/>
      <c r="W340" s="106"/>
      <c r="X340" s="106"/>
      <c r="Y340" s="106"/>
    </row>
    <row r="341" spans="5:25" x14ac:dyDescent="0.2">
      <c r="E341" s="106"/>
      <c r="F341" s="106"/>
      <c r="G341" s="106"/>
      <c r="H341" s="106"/>
      <c r="I341" s="106"/>
      <c r="J341" s="106"/>
      <c r="K341" s="106"/>
      <c r="L341" s="106"/>
      <c r="M341" s="106"/>
      <c r="N341" s="106"/>
      <c r="O341" s="106"/>
      <c r="P341" s="106"/>
      <c r="Q341" s="106"/>
      <c r="R341" s="106"/>
      <c r="S341" s="106"/>
      <c r="T341" s="106"/>
      <c r="U341" s="106"/>
      <c r="V341" s="106"/>
      <c r="W341" s="106"/>
      <c r="X341" s="106"/>
      <c r="Y341" s="106"/>
    </row>
    <row r="342" spans="5:25" x14ac:dyDescent="0.2">
      <c r="E342" s="106"/>
      <c r="F342" s="106"/>
      <c r="G342" s="106"/>
      <c r="H342" s="106"/>
      <c r="I342" s="106"/>
      <c r="J342" s="106"/>
      <c r="K342" s="106"/>
      <c r="L342" s="106"/>
      <c r="M342" s="106"/>
      <c r="N342" s="106"/>
      <c r="O342" s="106"/>
      <c r="P342" s="106"/>
      <c r="Q342" s="106"/>
      <c r="R342" s="106"/>
      <c r="S342" s="106"/>
      <c r="T342" s="106"/>
      <c r="U342" s="106"/>
      <c r="V342" s="106"/>
      <c r="W342" s="106"/>
      <c r="X342" s="106"/>
      <c r="Y342" s="106"/>
    </row>
    <row r="343" spans="5:25" x14ac:dyDescent="0.2">
      <c r="E343" s="106"/>
      <c r="F343" s="106"/>
      <c r="G343" s="106"/>
      <c r="H343" s="106"/>
      <c r="I343" s="106"/>
      <c r="J343" s="106"/>
      <c r="K343" s="106"/>
      <c r="L343" s="106"/>
      <c r="M343" s="106"/>
      <c r="N343" s="106"/>
      <c r="O343" s="106"/>
      <c r="P343" s="106"/>
      <c r="Q343" s="106"/>
      <c r="R343" s="106"/>
      <c r="S343" s="106"/>
      <c r="T343" s="106"/>
      <c r="U343" s="106"/>
      <c r="V343" s="106"/>
      <c r="W343" s="106"/>
      <c r="X343" s="106"/>
      <c r="Y343" s="106"/>
    </row>
    <row r="344" spans="5:25" x14ac:dyDescent="0.2">
      <c r="E344" s="106"/>
      <c r="F344" s="106"/>
      <c r="G344" s="106"/>
      <c r="H344" s="106"/>
      <c r="I344" s="106"/>
      <c r="J344" s="106"/>
      <c r="K344" s="106"/>
      <c r="L344" s="106"/>
      <c r="M344" s="106"/>
      <c r="N344" s="106"/>
      <c r="O344" s="106"/>
      <c r="P344" s="106"/>
      <c r="Q344" s="106"/>
      <c r="R344" s="106"/>
      <c r="S344" s="106"/>
      <c r="T344" s="106"/>
      <c r="U344" s="106"/>
      <c r="V344" s="106"/>
      <c r="W344" s="106"/>
      <c r="X344" s="106"/>
      <c r="Y344" s="106"/>
    </row>
    <row r="345" spans="5:25" x14ac:dyDescent="0.2">
      <c r="E345" s="106"/>
      <c r="F345" s="106"/>
      <c r="G345" s="106"/>
      <c r="H345" s="106"/>
      <c r="I345" s="106"/>
      <c r="J345" s="106"/>
      <c r="K345" s="106"/>
      <c r="L345" s="106"/>
      <c r="M345" s="106"/>
      <c r="N345" s="106"/>
      <c r="O345" s="106"/>
      <c r="P345" s="106"/>
      <c r="Q345" s="106"/>
      <c r="R345" s="106"/>
      <c r="S345" s="106"/>
      <c r="T345" s="106"/>
      <c r="U345" s="106"/>
      <c r="V345" s="106"/>
      <c r="W345" s="106"/>
      <c r="X345" s="106"/>
      <c r="Y345" s="106"/>
    </row>
    <row r="346" spans="5:25" x14ac:dyDescent="0.2">
      <c r="E346" s="106"/>
      <c r="F346" s="106"/>
      <c r="G346" s="106"/>
      <c r="H346" s="106"/>
      <c r="I346" s="106"/>
      <c r="J346" s="106"/>
      <c r="K346" s="106"/>
      <c r="L346" s="106"/>
      <c r="M346" s="106"/>
      <c r="N346" s="106"/>
      <c r="O346" s="106"/>
      <c r="P346" s="106"/>
      <c r="Q346" s="106"/>
      <c r="R346" s="106"/>
      <c r="S346" s="106"/>
      <c r="T346" s="106"/>
      <c r="U346" s="106"/>
      <c r="V346" s="106"/>
      <c r="W346" s="106"/>
      <c r="X346" s="106"/>
      <c r="Y346" s="106"/>
    </row>
    <row r="347" spans="5:25" x14ac:dyDescent="0.2">
      <c r="E347" s="106"/>
      <c r="F347" s="106"/>
      <c r="G347" s="106"/>
      <c r="H347" s="106"/>
      <c r="I347" s="106"/>
      <c r="J347" s="106"/>
      <c r="K347" s="106"/>
      <c r="L347" s="106"/>
      <c r="M347" s="106"/>
      <c r="N347" s="106"/>
      <c r="O347" s="106"/>
      <c r="P347" s="106"/>
      <c r="Q347" s="106"/>
      <c r="R347" s="106"/>
      <c r="S347" s="106"/>
      <c r="T347" s="106"/>
      <c r="U347" s="106"/>
      <c r="V347" s="106"/>
      <c r="W347" s="106"/>
      <c r="X347" s="106"/>
      <c r="Y347" s="106"/>
    </row>
    <row r="348" spans="5:25" x14ac:dyDescent="0.2">
      <c r="E348" s="106"/>
      <c r="F348" s="106"/>
      <c r="G348" s="106"/>
      <c r="H348" s="106"/>
      <c r="I348" s="106"/>
      <c r="J348" s="106"/>
      <c r="K348" s="106"/>
      <c r="L348" s="106"/>
      <c r="M348" s="106"/>
      <c r="N348" s="106"/>
      <c r="O348" s="106"/>
      <c r="P348" s="106"/>
      <c r="Q348" s="106"/>
      <c r="R348" s="106"/>
      <c r="S348" s="106"/>
      <c r="T348" s="106"/>
      <c r="U348" s="106"/>
      <c r="V348" s="106"/>
      <c r="W348" s="106"/>
      <c r="X348" s="106"/>
      <c r="Y348" s="106"/>
    </row>
    <row r="349" spans="5:25" x14ac:dyDescent="0.2">
      <c r="E349" s="106"/>
      <c r="F349" s="106"/>
      <c r="G349" s="106"/>
      <c r="H349" s="106"/>
      <c r="I349" s="106"/>
      <c r="J349" s="106"/>
      <c r="K349" s="106"/>
      <c r="L349" s="106"/>
      <c r="M349" s="106"/>
      <c r="N349" s="106"/>
      <c r="O349" s="106"/>
      <c r="P349" s="106"/>
      <c r="Q349" s="106"/>
      <c r="R349" s="106"/>
      <c r="S349" s="106"/>
      <c r="T349" s="106"/>
      <c r="U349" s="106"/>
      <c r="V349" s="106"/>
      <c r="W349" s="106"/>
      <c r="X349" s="106"/>
      <c r="Y349" s="106"/>
    </row>
    <row r="350" spans="5:25" x14ac:dyDescent="0.2">
      <c r="E350" s="106"/>
      <c r="F350" s="106"/>
      <c r="G350" s="106"/>
      <c r="H350" s="106"/>
      <c r="I350" s="106"/>
      <c r="J350" s="106"/>
      <c r="K350" s="106"/>
      <c r="L350" s="106"/>
      <c r="M350" s="106"/>
      <c r="N350" s="106"/>
      <c r="O350" s="106"/>
      <c r="P350" s="106"/>
      <c r="Q350" s="106"/>
      <c r="R350" s="106"/>
      <c r="S350" s="106"/>
      <c r="T350" s="106"/>
      <c r="U350" s="106"/>
      <c r="V350" s="106"/>
      <c r="W350" s="106"/>
      <c r="X350" s="106"/>
      <c r="Y350" s="106"/>
    </row>
    <row r="351" spans="5:25" x14ac:dyDescent="0.2">
      <c r="E351" s="106"/>
      <c r="F351" s="106"/>
      <c r="G351" s="106"/>
      <c r="H351" s="106"/>
      <c r="I351" s="106"/>
      <c r="J351" s="106"/>
      <c r="K351" s="106"/>
      <c r="L351" s="106"/>
      <c r="M351" s="106"/>
      <c r="N351" s="106"/>
      <c r="O351" s="106"/>
      <c r="P351" s="106"/>
      <c r="Q351" s="106"/>
      <c r="R351" s="106"/>
      <c r="S351" s="106"/>
      <c r="T351" s="106"/>
      <c r="U351" s="106"/>
      <c r="V351" s="106"/>
      <c r="W351" s="106"/>
      <c r="X351" s="106"/>
      <c r="Y351" s="106"/>
    </row>
    <row r="352" spans="5:25" x14ac:dyDescent="0.2">
      <c r="E352" s="106"/>
      <c r="F352" s="106"/>
      <c r="G352" s="106"/>
      <c r="H352" s="106"/>
      <c r="I352" s="106"/>
      <c r="J352" s="106"/>
      <c r="K352" s="106"/>
      <c r="L352" s="106"/>
      <c r="M352" s="106"/>
      <c r="N352" s="106"/>
      <c r="O352" s="106"/>
      <c r="P352" s="106"/>
      <c r="Q352" s="106"/>
      <c r="R352" s="106"/>
      <c r="S352" s="106"/>
      <c r="T352" s="106"/>
      <c r="U352" s="106"/>
      <c r="V352" s="106"/>
      <c r="W352" s="106"/>
      <c r="X352" s="106"/>
      <c r="Y352" s="106"/>
    </row>
    <row r="353" spans="5:25" x14ac:dyDescent="0.2">
      <c r="E353" s="106"/>
      <c r="F353" s="106"/>
      <c r="G353" s="106"/>
      <c r="H353" s="106"/>
      <c r="I353" s="106"/>
      <c r="J353" s="106"/>
      <c r="K353" s="106"/>
      <c r="L353" s="106"/>
      <c r="M353" s="106"/>
      <c r="N353" s="106"/>
      <c r="O353" s="106"/>
      <c r="P353" s="106"/>
      <c r="Q353" s="106"/>
      <c r="R353" s="106"/>
      <c r="S353" s="106"/>
      <c r="T353" s="106"/>
      <c r="U353" s="106"/>
      <c r="V353" s="106"/>
      <c r="W353" s="106"/>
      <c r="X353" s="106"/>
      <c r="Y353" s="106"/>
    </row>
    <row r="354" spans="5:25" x14ac:dyDescent="0.2">
      <c r="E354" s="106"/>
      <c r="F354" s="106"/>
      <c r="G354" s="106"/>
      <c r="H354" s="106"/>
      <c r="I354" s="106"/>
      <c r="J354" s="106"/>
      <c r="K354" s="106"/>
      <c r="L354" s="106"/>
      <c r="M354" s="106"/>
      <c r="N354" s="106"/>
      <c r="O354" s="106"/>
      <c r="P354" s="106"/>
      <c r="Q354" s="106"/>
      <c r="R354" s="106"/>
      <c r="S354" s="106"/>
      <c r="T354" s="106"/>
      <c r="U354" s="106"/>
      <c r="V354" s="106"/>
      <c r="W354" s="106"/>
      <c r="X354" s="106"/>
      <c r="Y354" s="106"/>
    </row>
    <row r="355" spans="5:25" x14ac:dyDescent="0.2">
      <c r="E355" s="106"/>
      <c r="F355" s="106"/>
      <c r="G355" s="106"/>
      <c r="H355" s="106"/>
      <c r="I355" s="106"/>
      <c r="J355" s="106"/>
      <c r="K355" s="106"/>
      <c r="L355" s="106"/>
      <c r="M355" s="106"/>
      <c r="N355" s="106"/>
      <c r="O355" s="106"/>
      <c r="P355" s="106"/>
      <c r="Q355" s="106"/>
      <c r="R355" s="106"/>
      <c r="S355" s="106"/>
      <c r="T355" s="106"/>
      <c r="U355" s="106"/>
      <c r="V355" s="106"/>
      <c r="W355" s="106"/>
      <c r="X355" s="106"/>
      <c r="Y355" s="106"/>
    </row>
    <row r="356" spans="5:25" x14ac:dyDescent="0.2">
      <c r="E356" s="106"/>
      <c r="F356" s="106"/>
      <c r="G356" s="106"/>
      <c r="H356" s="106"/>
      <c r="I356" s="106"/>
      <c r="J356" s="106"/>
      <c r="K356" s="106"/>
      <c r="L356" s="106"/>
      <c r="M356" s="106"/>
      <c r="N356" s="106"/>
      <c r="O356" s="106"/>
      <c r="P356" s="106"/>
      <c r="Q356" s="106"/>
      <c r="R356" s="106"/>
      <c r="S356" s="106"/>
      <c r="T356" s="106"/>
      <c r="U356" s="106"/>
      <c r="V356" s="106"/>
      <c r="W356" s="106"/>
      <c r="X356" s="106"/>
      <c r="Y356" s="106"/>
    </row>
    <row r="357" spans="5:25" x14ac:dyDescent="0.2">
      <c r="E357" s="106"/>
      <c r="F357" s="106"/>
      <c r="G357" s="106"/>
      <c r="H357" s="106"/>
      <c r="I357" s="106"/>
      <c r="J357" s="106"/>
      <c r="K357" s="106"/>
      <c r="L357" s="106"/>
      <c r="M357" s="106"/>
      <c r="N357" s="106"/>
      <c r="O357" s="106"/>
      <c r="P357" s="106"/>
      <c r="Q357" s="106"/>
      <c r="R357" s="106"/>
      <c r="S357" s="106"/>
      <c r="T357" s="106"/>
      <c r="U357" s="106"/>
      <c r="V357" s="106"/>
      <c r="W357" s="106"/>
      <c r="X357" s="106"/>
      <c r="Y357" s="106"/>
    </row>
    <row r="358" spans="5:25" x14ac:dyDescent="0.2">
      <c r="E358" s="106"/>
      <c r="F358" s="106"/>
      <c r="G358" s="106"/>
      <c r="H358" s="106"/>
      <c r="I358" s="106"/>
      <c r="J358" s="106"/>
      <c r="K358" s="106"/>
      <c r="L358" s="106"/>
      <c r="M358" s="106"/>
      <c r="N358" s="106"/>
      <c r="O358" s="106"/>
      <c r="P358" s="106"/>
      <c r="Q358" s="106"/>
      <c r="R358" s="106"/>
      <c r="S358" s="106"/>
      <c r="T358" s="106"/>
      <c r="U358" s="106"/>
      <c r="V358" s="106"/>
      <c r="W358" s="106"/>
      <c r="X358" s="106"/>
      <c r="Y358" s="106"/>
    </row>
    <row r="359" spans="5:25" x14ac:dyDescent="0.2">
      <c r="E359" s="106"/>
      <c r="F359" s="106"/>
      <c r="G359" s="106"/>
      <c r="H359" s="106"/>
      <c r="I359" s="106"/>
      <c r="J359" s="106"/>
      <c r="K359" s="106"/>
      <c r="L359" s="106"/>
      <c r="M359" s="106"/>
      <c r="N359" s="106"/>
      <c r="O359" s="106"/>
      <c r="P359" s="106"/>
      <c r="Q359" s="106"/>
      <c r="R359" s="106"/>
      <c r="S359" s="106"/>
      <c r="T359" s="106"/>
      <c r="U359" s="106"/>
      <c r="V359" s="106"/>
      <c r="W359" s="106"/>
      <c r="X359" s="106"/>
      <c r="Y359" s="106"/>
    </row>
    <row r="360" spans="5:25" x14ac:dyDescent="0.2">
      <c r="E360" s="106"/>
      <c r="F360" s="106"/>
      <c r="G360" s="106"/>
      <c r="H360" s="106"/>
      <c r="I360" s="106"/>
      <c r="J360" s="106"/>
      <c r="K360" s="106"/>
      <c r="L360" s="106"/>
      <c r="M360" s="106"/>
      <c r="N360" s="106"/>
      <c r="O360" s="106"/>
      <c r="P360" s="106"/>
      <c r="Q360" s="106"/>
      <c r="R360" s="106"/>
      <c r="S360" s="106"/>
      <c r="T360" s="106"/>
      <c r="U360" s="106"/>
      <c r="V360" s="106"/>
      <c r="W360" s="106"/>
      <c r="X360" s="106"/>
      <c r="Y360" s="106"/>
    </row>
    <row r="361" spans="5:25" x14ac:dyDescent="0.2">
      <c r="E361" s="106"/>
      <c r="F361" s="106"/>
      <c r="G361" s="106"/>
      <c r="H361" s="106"/>
      <c r="I361" s="106"/>
      <c r="J361" s="106"/>
      <c r="K361" s="106"/>
      <c r="L361" s="106"/>
      <c r="M361" s="106"/>
      <c r="N361" s="106"/>
      <c r="O361" s="106"/>
      <c r="P361" s="106"/>
      <c r="Q361" s="106"/>
      <c r="R361" s="106"/>
      <c r="S361" s="106"/>
      <c r="T361" s="106"/>
      <c r="U361" s="106"/>
      <c r="V361" s="106"/>
      <c r="W361" s="106"/>
      <c r="X361" s="106"/>
      <c r="Y361" s="106"/>
    </row>
    <row r="362" spans="5:25" x14ac:dyDescent="0.2">
      <c r="E362" s="106"/>
      <c r="F362" s="106"/>
      <c r="G362" s="106"/>
      <c r="H362" s="106"/>
      <c r="I362" s="106"/>
      <c r="J362" s="106"/>
      <c r="K362" s="106"/>
      <c r="L362" s="106"/>
      <c r="M362" s="106"/>
      <c r="N362" s="106"/>
      <c r="O362" s="106"/>
      <c r="P362" s="106"/>
      <c r="Q362" s="106"/>
      <c r="R362" s="106"/>
      <c r="S362" s="106"/>
      <c r="T362" s="106"/>
      <c r="U362" s="106"/>
      <c r="V362" s="106"/>
      <c r="W362" s="106"/>
      <c r="X362" s="106"/>
      <c r="Y362" s="106"/>
    </row>
    <row r="363" spans="5:25" x14ac:dyDescent="0.2">
      <c r="E363" s="106"/>
      <c r="F363" s="106"/>
      <c r="G363" s="106"/>
      <c r="H363" s="106"/>
      <c r="I363" s="106"/>
      <c r="J363" s="106"/>
      <c r="K363" s="106"/>
      <c r="L363" s="106"/>
      <c r="M363" s="106"/>
      <c r="N363" s="106"/>
      <c r="O363" s="106"/>
      <c r="P363" s="106"/>
      <c r="Q363" s="106"/>
      <c r="R363" s="106"/>
      <c r="S363" s="106"/>
      <c r="T363" s="106"/>
      <c r="U363" s="106"/>
      <c r="V363" s="106"/>
      <c r="W363" s="106"/>
      <c r="X363" s="106"/>
      <c r="Y363" s="106"/>
    </row>
    <row r="364" spans="5:25" x14ac:dyDescent="0.2">
      <c r="E364" s="106"/>
      <c r="F364" s="106"/>
      <c r="G364" s="106"/>
      <c r="H364" s="106"/>
      <c r="I364" s="106"/>
      <c r="J364" s="106"/>
      <c r="K364" s="106"/>
      <c r="L364" s="106"/>
      <c r="M364" s="106"/>
      <c r="N364" s="106"/>
      <c r="O364" s="106"/>
      <c r="P364" s="106"/>
      <c r="Q364" s="106"/>
      <c r="R364" s="106"/>
      <c r="S364" s="106"/>
      <c r="T364" s="106"/>
      <c r="U364" s="106"/>
      <c r="V364" s="106"/>
      <c r="W364" s="106"/>
      <c r="X364" s="106"/>
      <c r="Y364" s="106"/>
    </row>
    <row r="365" spans="5:25" x14ac:dyDescent="0.2">
      <c r="E365" s="106"/>
      <c r="F365" s="106"/>
      <c r="G365" s="106"/>
      <c r="H365" s="106"/>
      <c r="I365" s="106"/>
      <c r="J365" s="106"/>
      <c r="K365" s="106"/>
      <c r="L365" s="106"/>
      <c r="M365" s="106"/>
      <c r="N365" s="106"/>
      <c r="O365" s="106"/>
      <c r="P365" s="106"/>
      <c r="Q365" s="106"/>
      <c r="R365" s="106"/>
      <c r="S365" s="106"/>
      <c r="T365" s="106"/>
      <c r="U365" s="106"/>
      <c r="V365" s="106"/>
      <c r="W365" s="106"/>
      <c r="X365" s="106"/>
      <c r="Y365" s="106"/>
    </row>
    <row r="366" spans="5:25" x14ac:dyDescent="0.2">
      <c r="E366" s="106"/>
      <c r="F366" s="106"/>
      <c r="G366" s="106"/>
      <c r="H366" s="106"/>
      <c r="I366" s="106"/>
      <c r="J366" s="106"/>
      <c r="K366" s="106"/>
      <c r="L366" s="106"/>
      <c r="M366" s="106"/>
      <c r="N366" s="106"/>
      <c r="O366" s="106"/>
      <c r="P366" s="106"/>
      <c r="Q366" s="106"/>
      <c r="R366" s="106"/>
      <c r="S366" s="106"/>
      <c r="T366" s="106"/>
      <c r="U366" s="106"/>
      <c r="V366" s="106"/>
      <c r="W366" s="106"/>
      <c r="X366" s="106"/>
      <c r="Y366" s="106"/>
    </row>
    <row r="367" spans="5:25" x14ac:dyDescent="0.2">
      <c r="E367" s="106"/>
      <c r="F367" s="106"/>
      <c r="G367" s="106"/>
      <c r="H367" s="106"/>
      <c r="I367" s="106"/>
      <c r="J367" s="106"/>
      <c r="K367" s="106"/>
      <c r="L367" s="106"/>
      <c r="M367" s="106"/>
      <c r="N367" s="106"/>
      <c r="O367" s="106"/>
      <c r="P367" s="106"/>
      <c r="Q367" s="106"/>
      <c r="R367" s="106"/>
      <c r="S367" s="106"/>
      <c r="T367" s="106"/>
      <c r="U367" s="106"/>
      <c r="V367" s="106"/>
      <c r="W367" s="106"/>
      <c r="X367" s="106"/>
      <c r="Y367" s="106"/>
    </row>
    <row r="368" spans="5:25" x14ac:dyDescent="0.2">
      <c r="E368" s="106"/>
      <c r="F368" s="106"/>
      <c r="G368" s="106"/>
      <c r="H368" s="106"/>
      <c r="I368" s="106"/>
      <c r="J368" s="106"/>
      <c r="K368" s="106"/>
      <c r="L368" s="106"/>
      <c r="M368" s="106"/>
      <c r="N368" s="106"/>
      <c r="O368" s="106"/>
      <c r="P368" s="106"/>
      <c r="Q368" s="106"/>
      <c r="R368" s="106"/>
      <c r="S368" s="106"/>
      <c r="T368" s="106"/>
      <c r="U368" s="106"/>
      <c r="V368" s="106"/>
      <c r="W368" s="106"/>
      <c r="X368" s="106"/>
      <c r="Y368" s="106"/>
    </row>
    <row r="369" spans="5:25" x14ac:dyDescent="0.2">
      <c r="E369" s="106"/>
      <c r="F369" s="106"/>
      <c r="G369" s="106"/>
      <c r="H369" s="106"/>
      <c r="I369" s="106"/>
      <c r="J369" s="106"/>
      <c r="K369" s="106"/>
      <c r="L369" s="106"/>
      <c r="M369" s="106"/>
      <c r="N369" s="106"/>
      <c r="O369" s="106"/>
      <c r="P369" s="106"/>
      <c r="Q369" s="106"/>
      <c r="R369" s="106"/>
      <c r="S369" s="106"/>
      <c r="T369" s="106"/>
      <c r="U369" s="106"/>
      <c r="V369" s="106"/>
      <c r="W369" s="106"/>
      <c r="X369" s="106"/>
      <c r="Y369" s="106"/>
    </row>
    <row r="370" spans="5:25" x14ac:dyDescent="0.2">
      <c r="E370" s="106"/>
      <c r="F370" s="106"/>
      <c r="G370" s="106"/>
      <c r="H370" s="106"/>
      <c r="I370" s="106"/>
      <c r="J370" s="106"/>
      <c r="K370" s="106"/>
      <c r="L370" s="106"/>
      <c r="M370" s="106"/>
      <c r="N370" s="106"/>
      <c r="O370" s="106"/>
      <c r="P370" s="106"/>
      <c r="Q370" s="106"/>
      <c r="R370" s="106"/>
      <c r="S370" s="106"/>
      <c r="T370" s="106"/>
      <c r="U370" s="106"/>
      <c r="V370" s="106"/>
      <c r="W370" s="106"/>
      <c r="X370" s="106"/>
      <c r="Y370" s="106"/>
    </row>
    <row r="371" spans="5:25" x14ac:dyDescent="0.2">
      <c r="E371" s="106"/>
      <c r="F371" s="106"/>
      <c r="G371" s="106"/>
      <c r="H371" s="106"/>
      <c r="I371" s="106"/>
      <c r="J371" s="106"/>
      <c r="K371" s="106"/>
      <c r="L371" s="106"/>
      <c r="M371" s="106"/>
      <c r="N371" s="106"/>
      <c r="O371" s="106"/>
      <c r="P371" s="106"/>
      <c r="Q371" s="106"/>
      <c r="R371" s="106"/>
      <c r="S371" s="106"/>
      <c r="T371" s="106"/>
      <c r="U371" s="106"/>
      <c r="V371" s="106"/>
      <c r="W371" s="106"/>
      <c r="X371" s="106"/>
      <c r="Y371" s="106"/>
    </row>
    <row r="372" spans="5:25" x14ac:dyDescent="0.2">
      <c r="E372" s="106"/>
      <c r="F372" s="106"/>
      <c r="G372" s="106"/>
      <c r="H372" s="106"/>
      <c r="I372" s="106"/>
      <c r="J372" s="106"/>
      <c r="K372" s="106"/>
      <c r="L372" s="106"/>
      <c r="M372" s="106"/>
      <c r="N372" s="106"/>
      <c r="O372" s="106"/>
      <c r="P372" s="106"/>
      <c r="Q372" s="106"/>
      <c r="R372" s="106"/>
      <c r="S372" s="106"/>
      <c r="T372" s="106"/>
      <c r="U372" s="106"/>
      <c r="V372" s="106"/>
      <c r="W372" s="106"/>
      <c r="X372" s="106"/>
      <c r="Y372" s="106"/>
    </row>
    <row r="373" spans="5:25" x14ac:dyDescent="0.2">
      <c r="E373" s="106"/>
      <c r="F373" s="106"/>
      <c r="G373" s="106"/>
      <c r="H373" s="106"/>
      <c r="I373" s="106"/>
      <c r="J373" s="106"/>
      <c r="K373" s="106"/>
      <c r="L373" s="106"/>
      <c r="M373" s="106"/>
      <c r="N373" s="106"/>
      <c r="O373" s="106"/>
      <c r="P373" s="106"/>
      <c r="Q373" s="106"/>
      <c r="R373" s="106"/>
      <c r="S373" s="106"/>
      <c r="T373" s="106"/>
      <c r="U373" s="106"/>
      <c r="V373" s="106"/>
      <c r="W373" s="106"/>
      <c r="X373" s="106"/>
      <c r="Y373" s="106"/>
    </row>
    <row r="374" spans="5:25" x14ac:dyDescent="0.2">
      <c r="E374" s="106"/>
      <c r="F374" s="106"/>
      <c r="G374" s="106"/>
      <c r="H374" s="106"/>
      <c r="I374" s="106"/>
      <c r="J374" s="106"/>
      <c r="K374" s="106"/>
      <c r="L374" s="106"/>
      <c r="M374" s="106"/>
      <c r="N374" s="106"/>
      <c r="O374" s="106"/>
      <c r="P374" s="106"/>
      <c r="Q374" s="106"/>
      <c r="R374" s="106"/>
      <c r="S374" s="106"/>
      <c r="T374" s="106"/>
      <c r="U374" s="106"/>
      <c r="V374" s="106"/>
      <c r="W374" s="106"/>
      <c r="X374" s="106"/>
      <c r="Y374" s="106"/>
    </row>
    <row r="375" spans="5:25" x14ac:dyDescent="0.2">
      <c r="E375" s="106"/>
      <c r="F375" s="106"/>
      <c r="G375" s="106"/>
      <c r="H375" s="106"/>
      <c r="I375" s="106"/>
      <c r="J375" s="106"/>
      <c r="K375" s="106"/>
      <c r="L375" s="106"/>
      <c r="M375" s="106"/>
      <c r="N375" s="106"/>
      <c r="O375" s="106"/>
      <c r="P375" s="106"/>
      <c r="Q375" s="106"/>
      <c r="R375" s="106"/>
      <c r="S375" s="106"/>
      <c r="T375" s="106"/>
      <c r="U375" s="106"/>
      <c r="V375" s="106"/>
      <c r="W375" s="106"/>
      <c r="X375" s="106"/>
      <c r="Y375" s="106"/>
    </row>
    <row r="376" spans="5:25" x14ac:dyDescent="0.2">
      <c r="E376" s="106"/>
      <c r="F376" s="106"/>
      <c r="G376" s="106"/>
      <c r="H376" s="106"/>
      <c r="I376" s="106"/>
      <c r="J376" s="106"/>
      <c r="K376" s="106"/>
      <c r="L376" s="106"/>
      <c r="M376" s="106"/>
      <c r="N376" s="106"/>
      <c r="O376" s="106"/>
      <c r="P376" s="106"/>
      <c r="Q376" s="106"/>
      <c r="R376" s="106"/>
      <c r="S376" s="106"/>
      <c r="T376" s="106"/>
      <c r="U376" s="106"/>
      <c r="V376" s="106"/>
      <c r="W376" s="106"/>
      <c r="X376" s="106"/>
      <c r="Y376" s="106"/>
    </row>
    <row r="377" spans="5:25" x14ac:dyDescent="0.2">
      <c r="E377" s="106"/>
      <c r="F377" s="106"/>
      <c r="G377" s="106"/>
      <c r="H377" s="106"/>
      <c r="I377" s="106"/>
      <c r="J377" s="106"/>
      <c r="K377" s="106"/>
      <c r="L377" s="106"/>
      <c r="M377" s="106"/>
      <c r="N377" s="106"/>
      <c r="O377" s="106"/>
      <c r="P377" s="106"/>
      <c r="Q377" s="106"/>
      <c r="R377" s="106"/>
      <c r="S377" s="106"/>
      <c r="T377" s="106"/>
      <c r="U377" s="106"/>
      <c r="V377" s="106"/>
      <c r="W377" s="106"/>
      <c r="X377" s="106"/>
      <c r="Y377" s="106"/>
    </row>
    <row r="378" spans="5:25" x14ac:dyDescent="0.2">
      <c r="E378" s="106"/>
      <c r="F378" s="106"/>
      <c r="G378" s="106"/>
      <c r="H378" s="106"/>
      <c r="I378" s="106"/>
      <c r="J378" s="106"/>
      <c r="K378" s="106"/>
      <c r="L378" s="106"/>
      <c r="M378" s="106"/>
      <c r="N378" s="106"/>
      <c r="O378" s="106"/>
      <c r="P378" s="106"/>
      <c r="Q378" s="106"/>
      <c r="R378" s="106"/>
      <c r="S378" s="106"/>
      <c r="T378" s="106"/>
      <c r="U378" s="106"/>
      <c r="V378" s="106"/>
      <c r="W378" s="106"/>
      <c r="X378" s="106"/>
      <c r="Y378" s="106"/>
    </row>
    <row r="379" spans="5:25" x14ac:dyDescent="0.2">
      <c r="E379" s="106"/>
      <c r="F379" s="106"/>
      <c r="G379" s="106"/>
      <c r="H379" s="106"/>
      <c r="I379" s="106"/>
      <c r="J379" s="106"/>
      <c r="K379" s="106"/>
      <c r="L379" s="106"/>
      <c r="M379" s="106"/>
      <c r="N379" s="106"/>
      <c r="O379" s="106"/>
      <c r="P379" s="106"/>
      <c r="Q379" s="106"/>
      <c r="R379" s="106"/>
      <c r="S379" s="106"/>
      <c r="T379" s="106"/>
      <c r="U379" s="106"/>
      <c r="V379" s="106"/>
      <c r="W379" s="106"/>
      <c r="X379" s="106"/>
      <c r="Y379" s="106"/>
    </row>
    <row r="380" spans="5:25" x14ac:dyDescent="0.2">
      <c r="E380" s="106"/>
      <c r="F380" s="106"/>
      <c r="G380" s="106"/>
      <c r="H380" s="106"/>
      <c r="I380" s="106"/>
      <c r="J380" s="106"/>
      <c r="K380" s="106"/>
      <c r="L380" s="106"/>
      <c r="M380" s="106"/>
      <c r="N380" s="106"/>
      <c r="O380" s="106"/>
      <c r="P380" s="106"/>
      <c r="Q380" s="106"/>
      <c r="R380" s="106"/>
      <c r="S380" s="106"/>
      <c r="T380" s="106"/>
      <c r="U380" s="106"/>
      <c r="V380" s="106"/>
      <c r="W380" s="106"/>
      <c r="X380" s="106"/>
      <c r="Y380" s="106"/>
    </row>
    <row r="381" spans="5:25" x14ac:dyDescent="0.2">
      <c r="E381" s="106"/>
      <c r="F381" s="106"/>
      <c r="G381" s="106"/>
      <c r="H381" s="106"/>
      <c r="I381" s="106"/>
      <c r="J381" s="106"/>
      <c r="K381" s="106"/>
      <c r="L381" s="106"/>
      <c r="M381" s="106"/>
      <c r="N381" s="106"/>
      <c r="O381" s="106"/>
      <c r="P381" s="106"/>
      <c r="Q381" s="106"/>
      <c r="R381" s="106"/>
      <c r="S381" s="106"/>
      <c r="T381" s="106"/>
      <c r="U381" s="106"/>
      <c r="V381" s="106"/>
      <c r="W381" s="106"/>
      <c r="X381" s="106"/>
      <c r="Y381" s="106"/>
    </row>
    <row r="382" spans="5:25" x14ac:dyDescent="0.2">
      <c r="E382" s="106"/>
      <c r="F382" s="106"/>
      <c r="G382" s="106"/>
      <c r="H382" s="106"/>
      <c r="I382" s="106"/>
      <c r="J382" s="106"/>
      <c r="K382" s="106"/>
      <c r="L382" s="106"/>
      <c r="M382" s="106"/>
      <c r="N382" s="106"/>
      <c r="O382" s="106"/>
      <c r="P382" s="106"/>
      <c r="Q382" s="106"/>
      <c r="R382" s="106"/>
      <c r="S382" s="106"/>
      <c r="T382" s="106"/>
      <c r="U382" s="106"/>
      <c r="V382" s="106"/>
      <c r="W382" s="106"/>
      <c r="X382" s="106"/>
      <c r="Y382" s="106"/>
    </row>
    <row r="383" spans="5:25" x14ac:dyDescent="0.2">
      <c r="E383" s="106"/>
      <c r="F383" s="106"/>
      <c r="G383" s="106"/>
      <c r="H383" s="106"/>
      <c r="I383" s="106"/>
      <c r="J383" s="106"/>
      <c r="K383" s="106"/>
      <c r="L383" s="106"/>
      <c r="M383" s="106"/>
      <c r="N383" s="106"/>
      <c r="O383" s="106"/>
      <c r="P383" s="106"/>
      <c r="Q383" s="106"/>
      <c r="R383" s="106"/>
      <c r="S383" s="106"/>
      <c r="T383" s="106"/>
      <c r="U383" s="106"/>
      <c r="V383" s="106"/>
      <c r="W383" s="106"/>
      <c r="X383" s="106"/>
      <c r="Y383" s="106"/>
    </row>
    <row r="384" spans="5:25" x14ac:dyDescent="0.2">
      <c r="E384" s="106"/>
      <c r="F384" s="106"/>
      <c r="G384" s="106"/>
      <c r="H384" s="106"/>
      <c r="I384" s="106"/>
      <c r="J384" s="106"/>
      <c r="K384" s="106"/>
      <c r="L384" s="106"/>
      <c r="M384" s="106"/>
      <c r="N384" s="106"/>
      <c r="O384" s="106"/>
      <c r="P384" s="106"/>
      <c r="Q384" s="106"/>
      <c r="R384" s="106"/>
      <c r="S384" s="106"/>
      <c r="T384" s="106"/>
      <c r="U384" s="106"/>
      <c r="V384" s="106"/>
      <c r="W384" s="106"/>
      <c r="X384" s="106"/>
      <c r="Y384" s="106"/>
    </row>
    <row r="385" spans="5:25" x14ac:dyDescent="0.2">
      <c r="E385" s="106"/>
      <c r="F385" s="106"/>
      <c r="G385" s="106"/>
      <c r="H385" s="106"/>
      <c r="I385" s="106"/>
      <c r="J385" s="106"/>
      <c r="K385" s="106"/>
      <c r="L385" s="106"/>
      <c r="M385" s="106"/>
      <c r="N385" s="106"/>
      <c r="O385" s="106"/>
      <c r="P385" s="106"/>
      <c r="Q385" s="106"/>
      <c r="R385" s="106"/>
      <c r="S385" s="106"/>
      <c r="T385" s="106"/>
      <c r="U385" s="106"/>
      <c r="V385" s="106"/>
      <c r="W385" s="106"/>
      <c r="X385" s="106"/>
      <c r="Y385" s="106"/>
    </row>
    <row r="386" spans="5:25" x14ac:dyDescent="0.2">
      <c r="E386" s="106"/>
      <c r="F386" s="106"/>
      <c r="G386" s="106"/>
      <c r="H386" s="106"/>
      <c r="I386" s="106"/>
      <c r="J386" s="106"/>
      <c r="K386" s="106"/>
      <c r="L386" s="106"/>
      <c r="M386" s="106"/>
      <c r="N386" s="106"/>
      <c r="O386" s="106"/>
      <c r="P386" s="106"/>
      <c r="Q386" s="106"/>
      <c r="R386" s="106"/>
      <c r="S386" s="106"/>
      <c r="T386" s="106"/>
      <c r="U386" s="106"/>
      <c r="V386" s="106"/>
      <c r="W386" s="106"/>
      <c r="X386" s="106"/>
      <c r="Y386" s="106"/>
    </row>
    <row r="387" spans="5:25" x14ac:dyDescent="0.2">
      <c r="E387" s="106"/>
      <c r="F387" s="106"/>
      <c r="G387" s="106"/>
      <c r="H387" s="106"/>
      <c r="I387" s="106"/>
      <c r="J387" s="106"/>
      <c r="K387" s="106"/>
      <c r="L387" s="106"/>
      <c r="M387" s="106"/>
      <c r="N387" s="106"/>
      <c r="O387" s="106"/>
      <c r="P387" s="106"/>
      <c r="Q387" s="106"/>
      <c r="R387" s="106"/>
      <c r="S387" s="106"/>
      <c r="T387" s="106"/>
      <c r="U387" s="106"/>
      <c r="V387" s="106"/>
      <c r="W387" s="106"/>
      <c r="X387" s="106"/>
      <c r="Y387" s="106"/>
    </row>
    <row r="388" spans="5:25" x14ac:dyDescent="0.2">
      <c r="E388" s="106"/>
      <c r="F388" s="106"/>
      <c r="G388" s="106"/>
      <c r="H388" s="106"/>
      <c r="I388" s="106"/>
      <c r="J388" s="106"/>
      <c r="K388" s="106"/>
      <c r="L388" s="106"/>
      <c r="M388" s="106"/>
      <c r="N388" s="106"/>
      <c r="O388" s="106"/>
      <c r="P388" s="106"/>
      <c r="Q388" s="106"/>
      <c r="R388" s="106"/>
      <c r="S388" s="106"/>
      <c r="T388" s="106"/>
      <c r="U388" s="106"/>
      <c r="V388" s="106"/>
      <c r="W388" s="106"/>
      <c r="X388" s="106"/>
      <c r="Y388" s="106"/>
    </row>
    <row r="389" spans="5:25" x14ac:dyDescent="0.2">
      <c r="E389" s="106"/>
      <c r="F389" s="106"/>
      <c r="G389" s="106"/>
      <c r="H389" s="106"/>
      <c r="I389" s="106"/>
      <c r="J389" s="106"/>
      <c r="K389" s="106"/>
      <c r="L389" s="106"/>
      <c r="M389" s="106"/>
      <c r="N389" s="106"/>
      <c r="O389" s="106"/>
      <c r="P389" s="106"/>
      <c r="Q389" s="106"/>
      <c r="R389" s="106"/>
      <c r="S389" s="106"/>
      <c r="T389" s="106"/>
      <c r="U389" s="106"/>
      <c r="V389" s="106"/>
      <c r="W389" s="106"/>
      <c r="X389" s="106"/>
      <c r="Y389" s="106"/>
    </row>
    <row r="390" spans="5:25" x14ac:dyDescent="0.2">
      <c r="E390" s="106"/>
      <c r="F390" s="106"/>
      <c r="G390" s="106"/>
      <c r="H390" s="106"/>
      <c r="I390" s="106"/>
      <c r="J390" s="106"/>
      <c r="K390" s="106"/>
      <c r="L390" s="106"/>
      <c r="M390" s="106"/>
      <c r="N390" s="106"/>
      <c r="O390" s="106"/>
      <c r="P390" s="106"/>
      <c r="Q390" s="106"/>
      <c r="R390" s="106"/>
      <c r="S390" s="106"/>
      <c r="T390" s="106"/>
      <c r="U390" s="106"/>
      <c r="V390" s="106"/>
      <c r="W390" s="106"/>
      <c r="X390" s="106"/>
      <c r="Y390" s="106"/>
    </row>
    <row r="391" spans="5:25" x14ac:dyDescent="0.2">
      <c r="E391" s="106"/>
      <c r="F391" s="106"/>
      <c r="G391" s="106"/>
      <c r="H391" s="106"/>
      <c r="I391" s="106"/>
      <c r="J391" s="106"/>
      <c r="K391" s="106"/>
      <c r="L391" s="106"/>
      <c r="M391" s="106"/>
      <c r="N391" s="106"/>
      <c r="O391" s="106"/>
      <c r="P391" s="106"/>
      <c r="Q391" s="106"/>
      <c r="R391" s="106"/>
      <c r="S391" s="106"/>
      <c r="T391" s="106"/>
      <c r="U391" s="106"/>
      <c r="V391" s="106"/>
      <c r="W391" s="106"/>
      <c r="X391" s="106"/>
      <c r="Y391" s="106"/>
    </row>
    <row r="392" spans="5:25" x14ac:dyDescent="0.2">
      <c r="E392" s="106"/>
      <c r="F392" s="106"/>
      <c r="G392" s="106"/>
      <c r="H392" s="106"/>
      <c r="I392" s="106"/>
      <c r="J392" s="106"/>
      <c r="K392" s="106"/>
      <c r="L392" s="106"/>
      <c r="M392" s="106"/>
      <c r="N392" s="106"/>
      <c r="O392" s="106"/>
      <c r="P392" s="106"/>
      <c r="Q392" s="106"/>
      <c r="R392" s="106"/>
      <c r="S392" s="106"/>
      <c r="T392" s="106"/>
      <c r="U392" s="106"/>
      <c r="V392" s="106"/>
      <c r="W392" s="106"/>
      <c r="X392" s="106"/>
      <c r="Y392" s="106"/>
    </row>
    <row r="393" spans="5:25" x14ac:dyDescent="0.2">
      <c r="E393" s="106"/>
      <c r="F393" s="106"/>
      <c r="G393" s="106"/>
      <c r="H393" s="106"/>
      <c r="I393" s="106"/>
      <c r="J393" s="106"/>
      <c r="K393" s="106"/>
      <c r="L393" s="106"/>
      <c r="M393" s="106"/>
      <c r="N393" s="106"/>
      <c r="O393" s="106"/>
      <c r="P393" s="106"/>
      <c r="Q393" s="106"/>
      <c r="R393" s="106"/>
      <c r="S393" s="106"/>
      <c r="T393" s="106"/>
      <c r="U393" s="106"/>
      <c r="V393" s="106"/>
      <c r="W393" s="106"/>
      <c r="X393" s="106"/>
      <c r="Y393" s="106"/>
    </row>
    <row r="394" spans="5:25" x14ac:dyDescent="0.2">
      <c r="E394" s="106"/>
      <c r="F394" s="106"/>
      <c r="G394" s="106"/>
      <c r="H394" s="106"/>
      <c r="I394" s="106"/>
      <c r="J394" s="106"/>
      <c r="K394" s="106"/>
      <c r="L394" s="106"/>
      <c r="M394" s="106"/>
      <c r="N394" s="106"/>
      <c r="O394" s="106"/>
      <c r="P394" s="106"/>
      <c r="Q394" s="106"/>
      <c r="R394" s="106"/>
      <c r="S394" s="106"/>
      <c r="T394" s="106"/>
      <c r="U394" s="106"/>
      <c r="V394" s="106"/>
      <c r="W394" s="106"/>
      <c r="X394" s="106"/>
      <c r="Y394" s="106"/>
    </row>
    <row r="395" spans="5:25" x14ac:dyDescent="0.2">
      <c r="E395" s="106"/>
      <c r="F395" s="106"/>
      <c r="G395" s="106"/>
      <c r="H395" s="106"/>
      <c r="I395" s="106"/>
      <c r="J395" s="106"/>
      <c r="K395" s="106"/>
      <c r="L395" s="106"/>
      <c r="M395" s="106"/>
      <c r="N395" s="106"/>
      <c r="O395" s="106"/>
      <c r="P395" s="106"/>
      <c r="Q395" s="106"/>
      <c r="R395" s="106"/>
      <c r="S395" s="106"/>
      <c r="T395" s="106"/>
      <c r="U395" s="106"/>
      <c r="V395" s="106"/>
      <c r="W395" s="106"/>
      <c r="X395" s="106"/>
      <c r="Y395" s="106"/>
    </row>
    <row r="396" spans="5:25" x14ac:dyDescent="0.2">
      <c r="E396" s="106"/>
      <c r="F396" s="106"/>
      <c r="G396" s="106"/>
      <c r="H396" s="106"/>
      <c r="I396" s="106"/>
      <c r="J396" s="106"/>
      <c r="K396" s="106"/>
      <c r="L396" s="106"/>
      <c r="M396" s="106"/>
      <c r="N396" s="106"/>
      <c r="O396" s="106"/>
      <c r="P396" s="106"/>
      <c r="Q396" s="106"/>
      <c r="R396" s="106"/>
      <c r="S396" s="106"/>
      <c r="T396" s="106"/>
      <c r="U396" s="106"/>
      <c r="V396" s="106"/>
      <c r="W396" s="106"/>
      <c r="X396" s="106"/>
      <c r="Y396" s="106"/>
    </row>
    <row r="397" spans="5:25" x14ac:dyDescent="0.2">
      <c r="E397" s="106"/>
      <c r="F397" s="106"/>
      <c r="G397" s="106"/>
      <c r="H397" s="106"/>
      <c r="I397" s="106"/>
      <c r="J397" s="106"/>
      <c r="K397" s="106"/>
      <c r="L397" s="106"/>
      <c r="M397" s="106"/>
      <c r="N397" s="106"/>
      <c r="O397" s="106"/>
      <c r="P397" s="106"/>
      <c r="Q397" s="106"/>
      <c r="R397" s="106"/>
      <c r="S397" s="106"/>
      <c r="T397" s="106"/>
      <c r="U397" s="106"/>
      <c r="V397" s="106"/>
      <c r="W397" s="106"/>
      <c r="X397" s="106"/>
      <c r="Y397" s="106"/>
    </row>
    <row r="398" spans="5:25" x14ac:dyDescent="0.2">
      <c r="E398" s="106"/>
      <c r="F398" s="106"/>
      <c r="G398" s="106"/>
      <c r="H398" s="106"/>
      <c r="I398" s="106"/>
      <c r="J398" s="106"/>
      <c r="K398" s="106"/>
      <c r="L398" s="106"/>
      <c r="M398" s="106"/>
      <c r="N398" s="106"/>
      <c r="O398" s="106"/>
      <c r="P398" s="106"/>
      <c r="Q398" s="106"/>
      <c r="R398" s="106"/>
      <c r="S398" s="106"/>
      <c r="T398" s="106"/>
      <c r="U398" s="106"/>
      <c r="V398" s="106"/>
      <c r="W398" s="106"/>
      <c r="X398" s="106"/>
      <c r="Y398" s="106"/>
    </row>
    <row r="399" spans="5:25" x14ac:dyDescent="0.2">
      <c r="E399" s="106"/>
      <c r="F399" s="106"/>
      <c r="G399" s="106"/>
      <c r="H399" s="106"/>
      <c r="I399" s="106"/>
      <c r="J399" s="106"/>
      <c r="K399" s="106"/>
      <c r="L399" s="106"/>
      <c r="M399" s="106"/>
      <c r="N399" s="106"/>
      <c r="O399" s="106"/>
      <c r="P399" s="106"/>
      <c r="Q399" s="106"/>
      <c r="R399" s="106"/>
      <c r="S399" s="106"/>
      <c r="T399" s="106"/>
      <c r="U399" s="106"/>
      <c r="V399" s="106"/>
      <c r="W399" s="106"/>
      <c r="X399" s="106"/>
      <c r="Y399" s="106"/>
    </row>
    <row r="400" spans="5:25" x14ac:dyDescent="0.2">
      <c r="E400" s="106"/>
      <c r="F400" s="106"/>
      <c r="G400" s="106"/>
      <c r="H400" s="106"/>
      <c r="I400" s="106"/>
      <c r="J400" s="106"/>
      <c r="K400" s="106"/>
      <c r="L400" s="106"/>
      <c r="M400" s="106"/>
      <c r="N400" s="106"/>
      <c r="O400" s="106"/>
      <c r="P400" s="106"/>
      <c r="Q400" s="106"/>
      <c r="R400" s="106"/>
      <c r="S400" s="106"/>
      <c r="T400" s="106"/>
      <c r="U400" s="106"/>
      <c r="V400" s="106"/>
      <c r="W400" s="106"/>
      <c r="X400" s="106"/>
      <c r="Y400" s="106"/>
    </row>
    <row r="401" spans="5:25" x14ac:dyDescent="0.2">
      <c r="E401" s="106"/>
      <c r="F401" s="106"/>
      <c r="G401" s="106"/>
      <c r="H401" s="106"/>
      <c r="I401" s="106"/>
      <c r="J401" s="106"/>
      <c r="K401" s="106"/>
      <c r="L401" s="106"/>
      <c r="M401" s="106"/>
      <c r="N401" s="106"/>
      <c r="O401" s="106"/>
      <c r="P401" s="106"/>
      <c r="Q401" s="106"/>
      <c r="R401" s="106"/>
      <c r="S401" s="106"/>
      <c r="T401" s="106"/>
      <c r="U401" s="106"/>
      <c r="V401" s="106"/>
      <c r="W401" s="106"/>
      <c r="X401" s="106"/>
      <c r="Y401" s="106"/>
    </row>
    <row r="402" spans="5:25" x14ac:dyDescent="0.2">
      <c r="E402" s="106"/>
      <c r="F402" s="106"/>
      <c r="G402" s="106"/>
      <c r="H402" s="106"/>
      <c r="I402" s="106"/>
      <c r="J402" s="106"/>
      <c r="K402" s="106"/>
      <c r="L402" s="106"/>
      <c r="M402" s="106"/>
      <c r="N402" s="106"/>
      <c r="O402" s="106"/>
      <c r="P402" s="106"/>
      <c r="Q402" s="106"/>
      <c r="R402" s="106"/>
      <c r="S402" s="106"/>
      <c r="T402" s="106"/>
      <c r="U402" s="106"/>
      <c r="V402" s="106"/>
      <c r="W402" s="106"/>
      <c r="X402" s="106"/>
      <c r="Y402" s="106"/>
    </row>
    <row r="403" spans="5:25" x14ac:dyDescent="0.2">
      <c r="E403" s="106"/>
      <c r="F403" s="106"/>
      <c r="G403" s="106"/>
      <c r="H403" s="106"/>
      <c r="I403" s="106"/>
      <c r="J403" s="106"/>
      <c r="K403" s="106"/>
      <c r="L403" s="106"/>
      <c r="M403" s="106"/>
      <c r="N403" s="106"/>
      <c r="O403" s="106"/>
      <c r="P403" s="106"/>
      <c r="Q403" s="106"/>
      <c r="R403" s="106"/>
      <c r="S403" s="106"/>
      <c r="T403" s="106"/>
      <c r="U403" s="106"/>
      <c r="V403" s="106"/>
      <c r="W403" s="106"/>
      <c r="X403" s="106"/>
      <c r="Y403" s="106"/>
    </row>
    <row r="404" spans="5:25" x14ac:dyDescent="0.2">
      <c r="E404" s="106"/>
      <c r="F404" s="106"/>
      <c r="G404" s="106"/>
      <c r="H404" s="106"/>
      <c r="I404" s="106"/>
      <c r="J404" s="106"/>
      <c r="K404" s="106"/>
      <c r="L404" s="106"/>
      <c r="M404" s="106"/>
      <c r="N404" s="106"/>
      <c r="O404" s="106"/>
      <c r="P404" s="106"/>
      <c r="Q404" s="106"/>
      <c r="R404" s="106"/>
      <c r="S404" s="106"/>
      <c r="T404" s="106"/>
      <c r="U404" s="106"/>
      <c r="V404" s="106"/>
      <c r="W404" s="106"/>
      <c r="X404" s="106"/>
      <c r="Y404" s="106"/>
    </row>
    <row r="405" spans="5:25" x14ac:dyDescent="0.2">
      <c r="E405" s="106"/>
      <c r="F405" s="106"/>
      <c r="G405" s="106"/>
      <c r="H405" s="106"/>
      <c r="I405" s="106"/>
      <c r="J405" s="106"/>
      <c r="K405" s="106"/>
      <c r="L405" s="106"/>
      <c r="M405" s="106"/>
      <c r="N405" s="106"/>
      <c r="O405" s="106"/>
      <c r="P405" s="106"/>
      <c r="Q405" s="106"/>
      <c r="R405" s="106"/>
      <c r="S405" s="106"/>
      <c r="T405" s="106"/>
      <c r="U405" s="106"/>
      <c r="V405" s="106"/>
      <c r="W405" s="106"/>
      <c r="X405" s="106"/>
      <c r="Y405" s="106"/>
    </row>
    <row r="406" spans="5:25" x14ac:dyDescent="0.2">
      <c r="E406" s="106"/>
      <c r="F406" s="106"/>
      <c r="G406" s="106"/>
      <c r="H406" s="106"/>
      <c r="I406" s="106"/>
      <c r="J406" s="106"/>
      <c r="K406" s="106"/>
      <c r="L406" s="106"/>
      <c r="M406" s="106"/>
      <c r="N406" s="106"/>
      <c r="O406" s="106"/>
      <c r="P406" s="106"/>
      <c r="Q406" s="106"/>
      <c r="R406" s="106"/>
      <c r="S406" s="106"/>
      <c r="T406" s="106"/>
      <c r="U406" s="106"/>
      <c r="V406" s="106"/>
      <c r="W406" s="106"/>
      <c r="X406" s="106"/>
      <c r="Y406" s="106"/>
    </row>
    <row r="407" spans="5:25" x14ac:dyDescent="0.2">
      <c r="E407" s="106"/>
      <c r="F407" s="106"/>
      <c r="G407" s="106"/>
      <c r="H407" s="106"/>
      <c r="I407" s="106"/>
      <c r="J407" s="106"/>
      <c r="K407" s="106"/>
      <c r="L407" s="106"/>
      <c r="M407" s="106"/>
      <c r="N407" s="106"/>
      <c r="O407" s="106"/>
      <c r="P407" s="106"/>
      <c r="Q407" s="106"/>
      <c r="R407" s="106"/>
      <c r="S407" s="106"/>
      <c r="T407" s="106"/>
      <c r="U407" s="106"/>
      <c r="V407" s="106"/>
      <c r="W407" s="106"/>
      <c r="X407" s="106"/>
      <c r="Y407" s="106"/>
    </row>
    <row r="408" spans="5:25" x14ac:dyDescent="0.2">
      <c r="E408" s="106"/>
      <c r="F408" s="106"/>
      <c r="G408" s="106"/>
      <c r="H408" s="106"/>
      <c r="I408" s="106"/>
      <c r="J408" s="106"/>
      <c r="K408" s="106"/>
      <c r="L408" s="106"/>
      <c r="M408" s="106"/>
      <c r="N408" s="106"/>
      <c r="O408" s="106"/>
      <c r="P408" s="106"/>
      <c r="Q408" s="106"/>
      <c r="R408" s="106"/>
      <c r="S408" s="106"/>
      <c r="T408" s="106"/>
      <c r="U408" s="106"/>
      <c r="V408" s="106"/>
      <c r="W408" s="106"/>
      <c r="X408" s="106"/>
      <c r="Y408" s="106"/>
    </row>
    <row r="409" spans="5:25" x14ac:dyDescent="0.2">
      <c r="E409" s="106"/>
      <c r="F409" s="106"/>
      <c r="G409" s="106"/>
      <c r="H409" s="106"/>
      <c r="I409" s="106"/>
      <c r="J409" s="106"/>
      <c r="K409" s="106"/>
      <c r="L409" s="106"/>
      <c r="M409" s="106"/>
      <c r="N409" s="106"/>
      <c r="O409" s="106"/>
      <c r="P409" s="106"/>
      <c r="Q409" s="106"/>
      <c r="R409" s="106"/>
      <c r="S409" s="106"/>
      <c r="T409" s="106"/>
      <c r="U409" s="106"/>
      <c r="V409" s="106"/>
      <c r="W409" s="106"/>
      <c r="X409" s="106"/>
      <c r="Y409" s="106"/>
    </row>
    <row r="410" spans="5:25" x14ac:dyDescent="0.2">
      <c r="E410" s="106"/>
      <c r="F410" s="106"/>
      <c r="G410" s="106"/>
      <c r="H410" s="106"/>
      <c r="I410" s="106"/>
      <c r="J410" s="106"/>
      <c r="K410" s="106"/>
      <c r="L410" s="106"/>
      <c r="M410" s="106"/>
      <c r="N410" s="106"/>
      <c r="O410" s="106"/>
      <c r="P410" s="106"/>
      <c r="Q410" s="106"/>
      <c r="R410" s="106"/>
      <c r="S410" s="106"/>
      <c r="T410" s="106"/>
      <c r="U410" s="106"/>
      <c r="V410" s="106"/>
      <c r="W410" s="106"/>
      <c r="X410" s="106"/>
      <c r="Y410" s="106"/>
    </row>
    <row r="411" spans="5:25" x14ac:dyDescent="0.2">
      <c r="E411" s="106"/>
      <c r="F411" s="106"/>
      <c r="G411" s="106"/>
      <c r="H411" s="106"/>
      <c r="I411" s="106"/>
      <c r="J411" s="106"/>
      <c r="K411" s="106"/>
      <c r="L411" s="106"/>
      <c r="M411" s="106"/>
      <c r="N411" s="106"/>
      <c r="O411" s="106"/>
      <c r="P411" s="106"/>
      <c r="Q411" s="106"/>
      <c r="R411" s="106"/>
      <c r="S411" s="106"/>
      <c r="T411" s="106"/>
      <c r="U411" s="106"/>
      <c r="V411" s="106"/>
      <c r="W411" s="106"/>
      <c r="X411" s="106"/>
      <c r="Y411" s="106"/>
    </row>
    <row r="412" spans="5:25" x14ac:dyDescent="0.2">
      <c r="E412" s="106"/>
      <c r="F412" s="106"/>
      <c r="G412" s="106"/>
      <c r="H412" s="106"/>
      <c r="I412" s="106"/>
      <c r="J412" s="106"/>
      <c r="K412" s="106"/>
      <c r="L412" s="106"/>
      <c r="M412" s="106"/>
      <c r="N412" s="106"/>
      <c r="O412" s="106"/>
      <c r="P412" s="106"/>
      <c r="Q412" s="106"/>
      <c r="R412" s="106"/>
      <c r="S412" s="106"/>
      <c r="T412" s="106"/>
      <c r="U412" s="106"/>
      <c r="V412" s="106"/>
      <c r="W412" s="106"/>
      <c r="X412" s="106"/>
      <c r="Y412" s="106"/>
    </row>
    <row r="413" spans="5:25" x14ac:dyDescent="0.2">
      <c r="E413" s="106"/>
      <c r="F413" s="106"/>
      <c r="G413" s="106"/>
      <c r="H413" s="106"/>
      <c r="I413" s="106"/>
      <c r="J413" s="106"/>
      <c r="K413" s="106"/>
      <c r="L413" s="106"/>
      <c r="M413" s="106"/>
      <c r="N413" s="106"/>
      <c r="O413" s="106"/>
      <c r="P413" s="106"/>
      <c r="Q413" s="106"/>
      <c r="R413" s="106"/>
      <c r="S413" s="106"/>
      <c r="T413" s="106"/>
      <c r="U413" s="106"/>
      <c r="V413" s="106"/>
      <c r="W413" s="106"/>
      <c r="X413" s="106"/>
      <c r="Y413" s="106"/>
    </row>
    <row r="414" spans="5:25" x14ac:dyDescent="0.2">
      <c r="E414" s="106"/>
      <c r="F414" s="106"/>
      <c r="G414" s="106"/>
      <c r="H414" s="106"/>
      <c r="I414" s="106"/>
      <c r="J414" s="106"/>
      <c r="K414" s="106"/>
      <c r="L414" s="106"/>
      <c r="M414" s="106"/>
      <c r="N414" s="106"/>
      <c r="O414" s="106"/>
      <c r="P414" s="106"/>
      <c r="Q414" s="106"/>
      <c r="R414" s="106"/>
      <c r="S414" s="106"/>
      <c r="T414" s="106"/>
      <c r="U414" s="106"/>
      <c r="V414" s="106"/>
      <c r="W414" s="106"/>
      <c r="X414" s="106"/>
      <c r="Y414" s="106"/>
    </row>
    <row r="415" spans="5:25" x14ac:dyDescent="0.2">
      <c r="E415" s="106"/>
      <c r="F415" s="106"/>
      <c r="G415" s="106"/>
      <c r="H415" s="106"/>
      <c r="I415" s="106"/>
      <c r="J415" s="106"/>
      <c r="K415" s="106"/>
      <c r="L415" s="106"/>
      <c r="M415" s="106"/>
      <c r="N415" s="106"/>
      <c r="O415" s="106"/>
      <c r="P415" s="106"/>
      <c r="Q415" s="106"/>
      <c r="R415" s="106"/>
      <c r="S415" s="106"/>
      <c r="T415" s="106"/>
      <c r="U415" s="106"/>
      <c r="V415" s="106"/>
      <c r="W415" s="106"/>
      <c r="X415" s="106"/>
      <c r="Y415" s="106"/>
    </row>
    <row r="416" spans="5:25" x14ac:dyDescent="0.2">
      <c r="E416" s="106"/>
      <c r="F416" s="106"/>
      <c r="G416" s="106"/>
      <c r="H416" s="106"/>
      <c r="I416" s="106"/>
      <c r="J416" s="106"/>
      <c r="K416" s="106"/>
      <c r="L416" s="106"/>
      <c r="M416" s="106"/>
      <c r="N416" s="106"/>
      <c r="O416" s="106"/>
      <c r="P416" s="106"/>
      <c r="Q416" s="106"/>
      <c r="R416" s="106"/>
      <c r="S416" s="106"/>
      <c r="T416" s="106"/>
      <c r="U416" s="106"/>
      <c r="V416" s="106"/>
      <c r="W416" s="106"/>
      <c r="X416" s="106"/>
      <c r="Y416" s="106"/>
    </row>
    <row r="417" spans="5:25" x14ac:dyDescent="0.2">
      <c r="E417" s="106"/>
      <c r="F417" s="106"/>
      <c r="G417" s="106"/>
      <c r="H417" s="106"/>
      <c r="I417" s="106"/>
      <c r="J417" s="106"/>
      <c r="K417" s="106"/>
      <c r="L417" s="106"/>
      <c r="M417" s="106"/>
      <c r="N417" s="106"/>
      <c r="O417" s="106"/>
      <c r="P417" s="106"/>
      <c r="Q417" s="106"/>
      <c r="R417" s="106"/>
      <c r="S417" s="106"/>
      <c r="T417" s="106"/>
      <c r="U417" s="106"/>
      <c r="V417" s="106"/>
      <c r="W417" s="106"/>
      <c r="X417" s="106"/>
      <c r="Y417" s="106"/>
    </row>
    <row r="418" spans="5:25" x14ac:dyDescent="0.2">
      <c r="E418" s="106"/>
      <c r="F418" s="106"/>
      <c r="G418" s="106"/>
      <c r="H418" s="106"/>
      <c r="I418" s="106"/>
      <c r="J418" s="106"/>
      <c r="K418" s="106"/>
      <c r="L418" s="106"/>
      <c r="M418" s="106"/>
      <c r="N418" s="106"/>
      <c r="O418" s="106"/>
      <c r="P418" s="106"/>
      <c r="Q418" s="106"/>
      <c r="R418" s="106"/>
      <c r="S418" s="106"/>
      <c r="T418" s="106"/>
      <c r="U418" s="106"/>
      <c r="V418" s="106"/>
      <c r="W418" s="106"/>
      <c r="X418" s="106"/>
      <c r="Y418" s="106"/>
    </row>
    <row r="419" spans="5:25" x14ac:dyDescent="0.2">
      <c r="E419" s="106"/>
      <c r="F419" s="106"/>
      <c r="G419" s="106"/>
      <c r="H419" s="106"/>
      <c r="I419" s="106"/>
      <c r="J419" s="106"/>
      <c r="K419" s="106"/>
      <c r="L419" s="106"/>
      <c r="M419" s="106"/>
      <c r="N419" s="106"/>
      <c r="O419" s="106"/>
      <c r="P419" s="106"/>
      <c r="Q419" s="106"/>
      <c r="R419" s="106"/>
      <c r="S419" s="106"/>
      <c r="T419" s="106"/>
      <c r="U419" s="106"/>
      <c r="V419" s="106"/>
      <c r="W419" s="106"/>
      <c r="X419" s="106"/>
      <c r="Y419" s="106"/>
    </row>
    <row r="420" spans="5:25" x14ac:dyDescent="0.2">
      <c r="E420" s="106"/>
      <c r="F420" s="106"/>
      <c r="G420" s="106"/>
      <c r="H420" s="106"/>
      <c r="I420" s="106"/>
      <c r="J420" s="106"/>
      <c r="K420" s="106"/>
      <c r="L420" s="106"/>
      <c r="M420" s="106"/>
      <c r="N420" s="106"/>
      <c r="O420" s="106"/>
      <c r="P420" s="106"/>
      <c r="Q420" s="106"/>
      <c r="R420" s="106"/>
      <c r="S420" s="106"/>
      <c r="T420" s="106"/>
      <c r="U420" s="106"/>
      <c r="V420" s="106"/>
      <c r="W420" s="106"/>
      <c r="X420" s="106"/>
      <c r="Y420" s="106"/>
    </row>
    <row r="421" spans="5:25" x14ac:dyDescent="0.2">
      <c r="E421" s="106"/>
      <c r="F421" s="106"/>
      <c r="G421" s="106"/>
      <c r="H421" s="106"/>
      <c r="I421" s="106"/>
      <c r="J421" s="106"/>
      <c r="K421" s="106"/>
      <c r="L421" s="106"/>
      <c r="M421" s="106"/>
      <c r="N421" s="106"/>
      <c r="O421" s="106"/>
      <c r="P421" s="106"/>
      <c r="Q421" s="106"/>
      <c r="R421" s="106"/>
      <c r="S421" s="106"/>
      <c r="T421" s="106"/>
      <c r="U421" s="106"/>
      <c r="V421" s="106"/>
      <c r="W421" s="106"/>
      <c r="X421" s="106"/>
      <c r="Y421" s="106"/>
    </row>
    <row r="422" spans="5:25" x14ac:dyDescent="0.2">
      <c r="E422" s="106"/>
      <c r="F422" s="106"/>
      <c r="G422" s="106"/>
      <c r="H422" s="106"/>
      <c r="I422" s="106"/>
      <c r="J422" s="106"/>
      <c r="K422" s="106"/>
      <c r="L422" s="106"/>
      <c r="M422" s="106"/>
      <c r="N422" s="106"/>
      <c r="O422" s="106"/>
      <c r="P422" s="106"/>
      <c r="Q422" s="106"/>
      <c r="R422" s="106"/>
      <c r="S422" s="106"/>
      <c r="T422" s="106"/>
      <c r="U422" s="106"/>
      <c r="V422" s="106"/>
      <c r="W422" s="106"/>
      <c r="X422" s="106"/>
      <c r="Y422" s="106"/>
    </row>
    <row r="423" spans="5:25" x14ac:dyDescent="0.2">
      <c r="E423" s="106"/>
      <c r="F423" s="106"/>
      <c r="G423" s="106"/>
      <c r="H423" s="106"/>
      <c r="I423" s="106"/>
      <c r="J423" s="106"/>
      <c r="K423" s="106"/>
      <c r="L423" s="106"/>
      <c r="M423" s="106"/>
      <c r="N423" s="106"/>
      <c r="O423" s="106"/>
      <c r="P423" s="106"/>
      <c r="Q423" s="106"/>
      <c r="R423" s="106"/>
      <c r="S423" s="106"/>
      <c r="T423" s="106"/>
      <c r="U423" s="106"/>
      <c r="V423" s="106"/>
      <c r="W423" s="106"/>
      <c r="X423" s="106"/>
      <c r="Y423" s="106"/>
    </row>
    <row r="424" spans="5:25" x14ac:dyDescent="0.2">
      <c r="E424" s="106"/>
      <c r="F424" s="106"/>
      <c r="G424" s="106"/>
      <c r="H424" s="106"/>
      <c r="I424" s="106"/>
      <c r="J424" s="106"/>
      <c r="K424" s="106"/>
      <c r="L424" s="106"/>
      <c r="M424" s="106"/>
      <c r="N424" s="106"/>
      <c r="O424" s="106"/>
      <c r="P424" s="106"/>
      <c r="Q424" s="106"/>
      <c r="R424" s="106"/>
      <c r="S424" s="106"/>
      <c r="T424" s="106"/>
      <c r="U424" s="106"/>
      <c r="V424" s="106"/>
      <c r="W424" s="106"/>
      <c r="X424" s="106"/>
      <c r="Y424" s="106"/>
    </row>
    <row r="425" spans="5:25" x14ac:dyDescent="0.2">
      <c r="E425" s="106"/>
      <c r="F425" s="106"/>
      <c r="G425" s="106"/>
      <c r="H425" s="106"/>
      <c r="I425" s="106"/>
      <c r="J425" s="106"/>
      <c r="K425" s="106"/>
      <c r="L425" s="106"/>
      <c r="M425" s="106"/>
      <c r="N425" s="106"/>
      <c r="O425" s="106"/>
      <c r="P425" s="106"/>
      <c r="Q425" s="106"/>
      <c r="R425" s="106"/>
      <c r="S425" s="106"/>
      <c r="T425" s="106"/>
      <c r="U425" s="106"/>
      <c r="V425" s="106"/>
      <c r="W425" s="106"/>
      <c r="X425" s="106"/>
      <c r="Y425" s="106"/>
    </row>
    <row r="426" spans="5:25" x14ac:dyDescent="0.2">
      <c r="E426" s="106"/>
      <c r="F426" s="106"/>
      <c r="G426" s="106"/>
      <c r="H426" s="106"/>
      <c r="I426" s="106"/>
      <c r="J426" s="106"/>
      <c r="K426" s="106"/>
      <c r="L426" s="106"/>
      <c r="M426" s="106"/>
      <c r="N426" s="106"/>
      <c r="O426" s="106"/>
      <c r="P426" s="106"/>
      <c r="Q426" s="106"/>
      <c r="R426" s="106"/>
      <c r="S426" s="106"/>
      <c r="T426" s="106"/>
      <c r="U426" s="106"/>
      <c r="V426" s="106"/>
      <c r="W426" s="106"/>
      <c r="X426" s="106"/>
      <c r="Y426" s="106"/>
    </row>
    <row r="427" spans="5:25" x14ac:dyDescent="0.2">
      <c r="E427" s="106"/>
      <c r="F427" s="106"/>
      <c r="G427" s="106"/>
      <c r="H427" s="106"/>
      <c r="I427" s="106"/>
      <c r="J427" s="106"/>
      <c r="K427" s="106"/>
      <c r="L427" s="106"/>
      <c r="M427" s="106"/>
      <c r="N427" s="106"/>
      <c r="O427" s="106"/>
      <c r="P427" s="106"/>
      <c r="Q427" s="106"/>
      <c r="R427" s="106"/>
      <c r="S427" s="106"/>
      <c r="T427" s="106"/>
      <c r="U427" s="106"/>
      <c r="V427" s="106"/>
      <c r="W427" s="106"/>
      <c r="X427" s="106"/>
      <c r="Y427" s="106"/>
    </row>
    <row r="428" spans="5:25" x14ac:dyDescent="0.2">
      <c r="E428" s="106"/>
      <c r="F428" s="106"/>
      <c r="G428" s="106"/>
      <c r="H428" s="106"/>
      <c r="I428" s="106"/>
      <c r="J428" s="106"/>
      <c r="K428" s="106"/>
      <c r="L428" s="106"/>
      <c r="M428" s="106"/>
      <c r="N428" s="106"/>
      <c r="O428" s="106"/>
      <c r="P428" s="106"/>
      <c r="Q428" s="106"/>
      <c r="R428" s="106"/>
      <c r="S428" s="106"/>
      <c r="T428" s="106"/>
      <c r="U428" s="106"/>
      <c r="V428" s="106"/>
      <c r="W428" s="106"/>
      <c r="X428" s="106"/>
      <c r="Y428" s="106"/>
    </row>
    <row r="429" spans="5:25" x14ac:dyDescent="0.2">
      <c r="E429" s="106"/>
      <c r="F429" s="106"/>
      <c r="G429" s="106"/>
      <c r="H429" s="106"/>
      <c r="I429" s="106"/>
      <c r="J429" s="106"/>
      <c r="K429" s="106"/>
      <c r="L429" s="106"/>
      <c r="M429" s="106"/>
      <c r="N429" s="106"/>
      <c r="O429" s="106"/>
      <c r="P429" s="106"/>
      <c r="Q429" s="106"/>
      <c r="R429" s="106"/>
      <c r="S429" s="106"/>
      <c r="T429" s="106"/>
      <c r="U429" s="106"/>
      <c r="V429" s="106"/>
      <c r="W429" s="106"/>
      <c r="X429" s="106"/>
      <c r="Y429" s="106"/>
    </row>
    <row r="430" spans="5:25" x14ac:dyDescent="0.2">
      <c r="E430" s="106"/>
      <c r="F430" s="106"/>
      <c r="G430" s="106"/>
      <c r="H430" s="106"/>
      <c r="I430" s="106"/>
      <c r="J430" s="106"/>
      <c r="K430" s="106"/>
      <c r="L430" s="106"/>
      <c r="M430" s="106"/>
      <c r="N430" s="106"/>
      <c r="O430" s="106"/>
      <c r="P430" s="106"/>
      <c r="Q430" s="106"/>
      <c r="R430" s="106"/>
      <c r="S430" s="106"/>
      <c r="T430" s="106"/>
      <c r="U430" s="106"/>
      <c r="V430" s="106"/>
      <c r="W430" s="106"/>
      <c r="X430" s="106"/>
      <c r="Y430" s="106"/>
    </row>
    <row r="431" spans="5:25" x14ac:dyDescent="0.2">
      <c r="E431" s="106"/>
      <c r="F431" s="106"/>
      <c r="G431" s="106"/>
      <c r="H431" s="106"/>
      <c r="I431" s="106"/>
      <c r="J431" s="106"/>
      <c r="K431" s="106"/>
      <c r="L431" s="106"/>
      <c r="M431" s="106"/>
      <c r="N431" s="106"/>
      <c r="O431" s="106"/>
      <c r="P431" s="106"/>
      <c r="Q431" s="106"/>
      <c r="R431" s="106"/>
      <c r="S431" s="106"/>
      <c r="T431" s="106"/>
      <c r="U431" s="106"/>
      <c r="V431" s="106"/>
      <c r="W431" s="106"/>
      <c r="X431" s="106"/>
      <c r="Y431" s="106"/>
    </row>
    <row r="432" spans="5:25" x14ac:dyDescent="0.2">
      <c r="E432" s="106"/>
      <c r="F432" s="106"/>
      <c r="G432" s="106"/>
      <c r="H432" s="106"/>
      <c r="I432" s="106"/>
      <c r="J432" s="106"/>
      <c r="K432" s="106"/>
      <c r="L432" s="106"/>
      <c r="M432" s="106"/>
      <c r="N432" s="106"/>
      <c r="O432" s="106"/>
      <c r="P432" s="106"/>
      <c r="Q432" s="106"/>
      <c r="R432" s="106"/>
      <c r="S432" s="106"/>
      <c r="T432" s="106"/>
      <c r="U432" s="106"/>
      <c r="V432" s="106"/>
      <c r="W432" s="106"/>
      <c r="X432" s="106"/>
      <c r="Y432" s="106"/>
    </row>
    <row r="433" spans="5:25" x14ac:dyDescent="0.2">
      <c r="E433" s="106"/>
      <c r="F433" s="106"/>
      <c r="G433" s="106"/>
      <c r="H433" s="106"/>
      <c r="I433" s="106"/>
      <c r="J433" s="106"/>
      <c r="K433" s="106"/>
      <c r="L433" s="106"/>
      <c r="M433" s="106"/>
      <c r="N433" s="106"/>
      <c r="O433" s="106"/>
      <c r="P433" s="106"/>
      <c r="Q433" s="106"/>
      <c r="R433" s="106"/>
      <c r="S433" s="106"/>
      <c r="T433" s="106"/>
      <c r="U433" s="106"/>
      <c r="V433" s="106"/>
      <c r="W433" s="106"/>
      <c r="X433" s="106"/>
      <c r="Y433" s="106"/>
    </row>
    <row r="434" spans="5:25" x14ac:dyDescent="0.2">
      <c r="E434" s="106"/>
      <c r="F434" s="106"/>
      <c r="G434" s="106"/>
      <c r="H434" s="106"/>
      <c r="I434" s="106"/>
      <c r="J434" s="106"/>
      <c r="K434" s="106"/>
      <c r="L434" s="106"/>
      <c r="M434" s="106"/>
      <c r="N434" s="106"/>
      <c r="O434" s="106"/>
      <c r="P434" s="106"/>
      <c r="Q434" s="106"/>
      <c r="R434" s="106"/>
      <c r="S434" s="106"/>
      <c r="T434" s="106"/>
      <c r="U434" s="106"/>
      <c r="V434" s="106"/>
      <c r="W434" s="106"/>
      <c r="X434" s="106"/>
      <c r="Y434" s="106"/>
    </row>
    <row r="435" spans="5:25" x14ac:dyDescent="0.2">
      <c r="E435" s="106"/>
      <c r="F435" s="106"/>
      <c r="G435" s="106"/>
      <c r="H435" s="106"/>
      <c r="I435" s="106"/>
      <c r="J435" s="106"/>
      <c r="K435" s="106"/>
      <c r="L435" s="106"/>
      <c r="M435" s="106"/>
      <c r="N435" s="106"/>
      <c r="O435" s="106"/>
      <c r="P435" s="106"/>
      <c r="Q435" s="106"/>
      <c r="R435" s="106"/>
      <c r="S435" s="106"/>
      <c r="T435" s="106"/>
      <c r="U435" s="106"/>
      <c r="V435" s="106"/>
      <c r="W435" s="106"/>
      <c r="X435" s="106"/>
      <c r="Y435" s="106"/>
    </row>
    <row r="436" spans="5:25" x14ac:dyDescent="0.2">
      <c r="E436" s="106"/>
      <c r="F436" s="106"/>
      <c r="G436" s="106"/>
      <c r="H436" s="106"/>
      <c r="I436" s="106"/>
      <c r="J436" s="106"/>
      <c r="K436" s="106"/>
      <c r="L436" s="106"/>
      <c r="M436" s="106"/>
      <c r="N436" s="106"/>
      <c r="O436" s="106"/>
      <c r="P436" s="106"/>
      <c r="Q436" s="106"/>
      <c r="R436" s="106"/>
      <c r="S436" s="106"/>
      <c r="T436" s="106"/>
      <c r="U436" s="106"/>
      <c r="V436" s="106"/>
      <c r="W436" s="106"/>
      <c r="X436" s="106"/>
      <c r="Y436" s="106"/>
    </row>
    <row r="437" spans="5:25" x14ac:dyDescent="0.2">
      <c r="E437" s="106"/>
      <c r="F437" s="106"/>
      <c r="G437" s="106"/>
      <c r="H437" s="106"/>
      <c r="I437" s="106"/>
      <c r="J437" s="106"/>
      <c r="K437" s="106"/>
      <c r="L437" s="106"/>
      <c r="M437" s="106"/>
      <c r="N437" s="106"/>
      <c r="O437" s="106"/>
      <c r="P437" s="106"/>
      <c r="Q437" s="106"/>
      <c r="R437" s="106"/>
      <c r="S437" s="106"/>
      <c r="T437" s="106"/>
      <c r="U437" s="106"/>
      <c r="V437" s="106"/>
      <c r="W437" s="106"/>
      <c r="X437" s="106"/>
      <c r="Y437" s="106"/>
    </row>
    <row r="438" spans="5:25" x14ac:dyDescent="0.2">
      <c r="E438" s="106"/>
      <c r="F438" s="106"/>
      <c r="G438" s="106"/>
      <c r="H438" s="106"/>
      <c r="I438" s="106"/>
      <c r="J438" s="106"/>
      <c r="K438" s="106"/>
      <c r="L438" s="106"/>
      <c r="M438" s="106"/>
      <c r="N438" s="106"/>
      <c r="O438" s="106"/>
      <c r="P438" s="106"/>
      <c r="Q438" s="106"/>
      <c r="R438" s="106"/>
      <c r="S438" s="106"/>
      <c r="T438" s="106"/>
      <c r="U438" s="106"/>
      <c r="V438" s="106"/>
      <c r="W438" s="106"/>
      <c r="X438" s="106"/>
      <c r="Y438" s="106"/>
    </row>
    <row r="439" spans="5:25" x14ac:dyDescent="0.2">
      <c r="E439" s="106"/>
      <c r="F439" s="106"/>
      <c r="G439" s="106"/>
      <c r="H439" s="106"/>
      <c r="I439" s="106"/>
      <c r="J439" s="106"/>
      <c r="K439" s="106"/>
      <c r="L439" s="106"/>
      <c r="M439" s="106"/>
      <c r="N439" s="106"/>
      <c r="O439" s="106"/>
      <c r="P439" s="106"/>
      <c r="Q439" s="106"/>
      <c r="R439" s="106"/>
      <c r="S439" s="106"/>
      <c r="T439" s="106"/>
      <c r="U439" s="106"/>
      <c r="V439" s="106"/>
      <c r="W439" s="106"/>
      <c r="X439" s="106"/>
      <c r="Y439" s="106"/>
    </row>
    <row r="440" spans="5:25" x14ac:dyDescent="0.2">
      <c r="E440" s="106"/>
      <c r="F440" s="106"/>
      <c r="G440" s="106"/>
      <c r="H440" s="106"/>
      <c r="I440" s="106"/>
      <c r="J440" s="106"/>
      <c r="K440" s="106"/>
      <c r="L440" s="106"/>
      <c r="M440" s="106"/>
      <c r="N440" s="106"/>
      <c r="O440" s="106"/>
      <c r="P440" s="106"/>
      <c r="Q440" s="106"/>
      <c r="R440" s="106"/>
      <c r="S440" s="106"/>
      <c r="T440" s="106"/>
      <c r="U440" s="106"/>
      <c r="V440" s="106"/>
      <c r="W440" s="106"/>
      <c r="X440" s="106"/>
      <c r="Y440" s="106"/>
    </row>
    <row r="441" spans="5:25" x14ac:dyDescent="0.2">
      <c r="E441" s="106"/>
      <c r="F441" s="106"/>
      <c r="G441" s="106"/>
      <c r="H441" s="106"/>
      <c r="I441" s="106"/>
      <c r="J441" s="106"/>
      <c r="K441" s="106"/>
      <c r="L441" s="106"/>
      <c r="M441" s="106"/>
      <c r="N441" s="106"/>
      <c r="O441" s="106"/>
      <c r="P441" s="106"/>
      <c r="Q441" s="106"/>
      <c r="R441" s="106"/>
      <c r="S441" s="106"/>
      <c r="T441" s="106"/>
      <c r="U441" s="106"/>
      <c r="V441" s="106"/>
      <c r="W441" s="106"/>
      <c r="X441" s="106"/>
      <c r="Y441" s="106"/>
    </row>
    <row r="442" spans="5:25" x14ac:dyDescent="0.2">
      <c r="E442" s="106"/>
      <c r="F442" s="106"/>
      <c r="G442" s="106"/>
      <c r="H442" s="106"/>
      <c r="I442" s="106"/>
      <c r="J442" s="106"/>
      <c r="K442" s="106"/>
      <c r="L442" s="106"/>
      <c r="M442" s="106"/>
      <c r="N442" s="106"/>
      <c r="O442" s="106"/>
      <c r="P442" s="106"/>
      <c r="Q442" s="106"/>
      <c r="R442" s="106"/>
      <c r="S442" s="106"/>
      <c r="T442" s="106"/>
      <c r="U442" s="106"/>
      <c r="V442" s="106"/>
      <c r="W442" s="106"/>
      <c r="X442" s="106"/>
      <c r="Y442" s="106"/>
    </row>
    <row r="443" spans="5:25" x14ac:dyDescent="0.2">
      <c r="E443" s="106"/>
      <c r="F443" s="106"/>
      <c r="G443" s="106"/>
      <c r="H443" s="106"/>
      <c r="I443" s="106"/>
      <c r="J443" s="106"/>
      <c r="K443" s="106"/>
      <c r="L443" s="106"/>
      <c r="M443" s="106"/>
      <c r="N443" s="106"/>
      <c r="O443" s="106"/>
      <c r="P443" s="106"/>
      <c r="Q443" s="106"/>
      <c r="R443" s="106"/>
      <c r="S443" s="106"/>
      <c r="T443" s="106"/>
      <c r="U443" s="106"/>
      <c r="V443" s="106"/>
      <c r="W443" s="106"/>
      <c r="X443" s="106"/>
      <c r="Y443" s="106"/>
    </row>
    <row r="444" spans="5:25" x14ac:dyDescent="0.2">
      <c r="E444" s="106"/>
      <c r="F444" s="106"/>
      <c r="G444" s="106"/>
      <c r="H444" s="106"/>
      <c r="I444" s="106"/>
      <c r="J444" s="106"/>
      <c r="K444" s="106"/>
      <c r="L444" s="106"/>
      <c r="M444" s="106"/>
      <c r="N444" s="106"/>
      <c r="O444" s="106"/>
      <c r="P444" s="106"/>
      <c r="Q444" s="106"/>
      <c r="R444" s="106"/>
      <c r="S444" s="106"/>
      <c r="T444" s="106"/>
      <c r="U444" s="106"/>
      <c r="V444" s="106"/>
      <c r="W444" s="106"/>
      <c r="X444" s="106"/>
      <c r="Y444" s="106"/>
    </row>
    <row r="445" spans="5:25" x14ac:dyDescent="0.2">
      <c r="E445" s="106"/>
      <c r="F445" s="106"/>
      <c r="G445" s="106"/>
      <c r="H445" s="106"/>
      <c r="I445" s="106"/>
      <c r="J445" s="106"/>
      <c r="K445" s="106"/>
      <c r="L445" s="106"/>
      <c r="M445" s="106"/>
      <c r="N445" s="106"/>
      <c r="O445" s="106"/>
      <c r="P445" s="106"/>
      <c r="Q445" s="106"/>
      <c r="R445" s="106"/>
      <c r="S445" s="106"/>
      <c r="T445" s="106"/>
      <c r="U445" s="106"/>
      <c r="V445" s="106"/>
      <c r="W445" s="106"/>
      <c r="X445" s="106"/>
      <c r="Y445" s="106"/>
    </row>
    <row r="446" spans="5:25" x14ac:dyDescent="0.2">
      <c r="E446" s="106"/>
      <c r="F446" s="106"/>
      <c r="G446" s="106"/>
      <c r="H446" s="106"/>
      <c r="I446" s="106"/>
      <c r="J446" s="106"/>
      <c r="K446" s="106"/>
      <c r="L446" s="106"/>
      <c r="M446" s="106"/>
      <c r="N446" s="106"/>
      <c r="O446" s="106"/>
      <c r="P446" s="106"/>
      <c r="Q446" s="106"/>
      <c r="R446" s="106"/>
      <c r="S446" s="106"/>
      <c r="T446" s="106"/>
      <c r="U446" s="106"/>
      <c r="V446" s="106"/>
      <c r="W446" s="106"/>
      <c r="X446" s="106"/>
      <c r="Y446" s="106"/>
    </row>
    <row r="447" spans="5:25" x14ac:dyDescent="0.2">
      <c r="E447" s="106"/>
      <c r="F447" s="106"/>
      <c r="G447" s="106"/>
      <c r="H447" s="106"/>
      <c r="I447" s="106"/>
      <c r="J447" s="106"/>
      <c r="K447" s="106"/>
      <c r="L447" s="106"/>
      <c r="M447" s="106"/>
      <c r="N447" s="106"/>
      <c r="O447" s="106"/>
      <c r="P447" s="106"/>
      <c r="Q447" s="106"/>
      <c r="R447" s="106"/>
      <c r="S447" s="106"/>
      <c r="T447" s="106"/>
      <c r="U447" s="106"/>
      <c r="V447" s="106"/>
      <c r="W447" s="106"/>
      <c r="X447" s="106"/>
      <c r="Y447" s="106"/>
    </row>
    <row r="448" spans="5:25" x14ac:dyDescent="0.2">
      <c r="E448" s="106"/>
      <c r="F448" s="106"/>
      <c r="G448" s="106"/>
      <c r="H448" s="106"/>
      <c r="I448" s="106"/>
      <c r="J448" s="106"/>
      <c r="K448" s="106"/>
      <c r="L448" s="106"/>
      <c r="M448" s="106"/>
      <c r="N448" s="106"/>
      <c r="O448" s="106"/>
      <c r="P448" s="106"/>
      <c r="Q448" s="106"/>
      <c r="R448" s="106"/>
      <c r="S448" s="106"/>
      <c r="T448" s="106"/>
      <c r="U448" s="106"/>
      <c r="V448" s="106"/>
      <c r="W448" s="106"/>
      <c r="X448" s="106"/>
      <c r="Y448" s="106"/>
    </row>
    <row r="449" spans="5:25" x14ac:dyDescent="0.2">
      <c r="E449" s="106"/>
      <c r="F449" s="106"/>
      <c r="G449" s="106"/>
      <c r="H449" s="106"/>
      <c r="I449" s="106"/>
      <c r="J449" s="106"/>
      <c r="K449" s="106"/>
      <c r="L449" s="106"/>
      <c r="M449" s="106"/>
      <c r="N449" s="106"/>
      <c r="O449" s="106"/>
      <c r="P449" s="106"/>
      <c r="Q449" s="106"/>
      <c r="R449" s="106"/>
      <c r="S449" s="106"/>
      <c r="T449" s="106"/>
      <c r="U449" s="106"/>
      <c r="V449" s="106"/>
      <c r="W449" s="106"/>
      <c r="X449" s="106"/>
      <c r="Y449" s="106"/>
    </row>
    <row r="450" spans="5:25" x14ac:dyDescent="0.2">
      <c r="E450" s="106"/>
      <c r="F450" s="106"/>
      <c r="G450" s="106"/>
      <c r="H450" s="106"/>
      <c r="I450" s="106"/>
      <c r="J450" s="106"/>
      <c r="K450" s="106"/>
      <c r="L450" s="106"/>
      <c r="M450" s="106"/>
      <c r="N450" s="106"/>
      <c r="O450" s="106"/>
      <c r="P450" s="106"/>
      <c r="Q450" s="106"/>
      <c r="R450" s="106"/>
      <c r="S450" s="106"/>
      <c r="T450" s="106"/>
      <c r="U450" s="106"/>
      <c r="V450" s="106"/>
      <c r="W450" s="106"/>
      <c r="X450" s="106"/>
      <c r="Y450" s="106"/>
    </row>
    <row r="451" spans="5:25" x14ac:dyDescent="0.2">
      <c r="E451" s="106"/>
      <c r="F451" s="106"/>
      <c r="G451" s="106"/>
      <c r="H451" s="106"/>
      <c r="I451" s="106"/>
      <c r="J451" s="106"/>
      <c r="K451" s="106"/>
      <c r="L451" s="106"/>
      <c r="M451" s="106"/>
      <c r="N451" s="106"/>
      <c r="O451" s="106"/>
      <c r="P451" s="106"/>
      <c r="Q451" s="106"/>
      <c r="R451" s="106"/>
      <c r="S451" s="106"/>
      <c r="T451" s="106"/>
      <c r="U451" s="106"/>
      <c r="V451" s="106"/>
      <c r="W451" s="106"/>
      <c r="X451" s="106"/>
      <c r="Y451" s="106"/>
    </row>
    <row r="452" spans="5:25" x14ac:dyDescent="0.2">
      <c r="E452" s="106"/>
      <c r="F452" s="106"/>
      <c r="G452" s="106"/>
      <c r="H452" s="106"/>
      <c r="I452" s="106"/>
      <c r="J452" s="106"/>
      <c r="K452" s="106"/>
      <c r="L452" s="106"/>
      <c r="M452" s="106"/>
      <c r="N452" s="106"/>
      <c r="O452" s="106"/>
      <c r="P452" s="106"/>
      <c r="Q452" s="106"/>
      <c r="R452" s="106"/>
      <c r="S452" s="106"/>
      <c r="T452" s="106"/>
      <c r="U452" s="106"/>
      <c r="V452" s="106"/>
      <c r="W452" s="106"/>
      <c r="X452" s="106"/>
      <c r="Y452" s="106"/>
    </row>
    <row r="453" spans="5:25" x14ac:dyDescent="0.2">
      <c r="E453" s="106"/>
      <c r="F453" s="106"/>
      <c r="G453" s="106"/>
      <c r="H453" s="106"/>
      <c r="I453" s="106"/>
      <c r="J453" s="106"/>
      <c r="K453" s="106"/>
      <c r="L453" s="106"/>
      <c r="M453" s="106"/>
      <c r="N453" s="106"/>
      <c r="O453" s="106"/>
      <c r="P453" s="106"/>
      <c r="Q453" s="106"/>
      <c r="R453" s="106"/>
      <c r="S453" s="106"/>
      <c r="T453" s="106"/>
      <c r="U453" s="106"/>
      <c r="V453" s="106"/>
      <c r="W453" s="106"/>
      <c r="X453" s="106"/>
      <c r="Y453" s="106"/>
    </row>
    <row r="454" spans="5:25" x14ac:dyDescent="0.2">
      <c r="E454" s="106"/>
      <c r="F454" s="106"/>
      <c r="G454" s="106"/>
      <c r="H454" s="106"/>
      <c r="I454" s="106"/>
      <c r="J454" s="106"/>
      <c r="K454" s="106"/>
      <c r="L454" s="106"/>
      <c r="M454" s="106"/>
      <c r="N454" s="106"/>
      <c r="O454" s="106"/>
      <c r="P454" s="106"/>
      <c r="Q454" s="106"/>
      <c r="R454" s="106"/>
      <c r="S454" s="106"/>
      <c r="T454" s="106"/>
      <c r="U454" s="106"/>
      <c r="V454" s="106"/>
      <c r="W454" s="106"/>
      <c r="X454" s="106"/>
      <c r="Y454" s="106"/>
    </row>
    <row r="455" spans="5:25" x14ac:dyDescent="0.2">
      <c r="E455" s="106"/>
      <c r="F455" s="106"/>
      <c r="G455" s="106"/>
      <c r="H455" s="106"/>
      <c r="I455" s="106"/>
      <c r="J455" s="106"/>
      <c r="K455" s="106"/>
      <c r="L455" s="106"/>
      <c r="M455" s="106"/>
      <c r="N455" s="106"/>
      <c r="O455" s="106"/>
      <c r="P455" s="106"/>
      <c r="Q455" s="106"/>
      <c r="R455" s="106"/>
      <c r="S455" s="106"/>
      <c r="T455" s="106"/>
      <c r="U455" s="106"/>
      <c r="V455" s="106"/>
      <c r="W455" s="106"/>
      <c r="X455" s="106"/>
      <c r="Y455" s="106"/>
    </row>
    <row r="456" spans="5:25" x14ac:dyDescent="0.2">
      <c r="E456" s="106"/>
      <c r="F456" s="106"/>
      <c r="G456" s="106"/>
      <c r="H456" s="106"/>
      <c r="I456" s="106"/>
      <c r="J456" s="106"/>
      <c r="K456" s="106"/>
      <c r="L456" s="106"/>
      <c r="M456" s="106"/>
      <c r="N456" s="106"/>
      <c r="O456" s="106"/>
      <c r="P456" s="106"/>
      <c r="Q456" s="106"/>
      <c r="R456" s="106"/>
      <c r="S456" s="106"/>
      <c r="T456" s="106"/>
      <c r="U456" s="106"/>
      <c r="V456" s="106"/>
      <c r="W456" s="106"/>
      <c r="X456" s="106"/>
      <c r="Y456" s="106"/>
    </row>
    <row r="457" spans="5:25" x14ac:dyDescent="0.2">
      <c r="E457" s="106"/>
      <c r="F457" s="106"/>
      <c r="G457" s="106"/>
      <c r="H457" s="106"/>
      <c r="I457" s="106"/>
      <c r="J457" s="106"/>
      <c r="K457" s="106"/>
      <c r="L457" s="106"/>
      <c r="M457" s="106"/>
      <c r="N457" s="106"/>
      <c r="O457" s="106"/>
      <c r="P457" s="106"/>
      <c r="Q457" s="106"/>
      <c r="R457" s="106"/>
      <c r="S457" s="106"/>
      <c r="T457" s="106"/>
      <c r="U457" s="106"/>
      <c r="V457" s="106"/>
      <c r="W457" s="106"/>
      <c r="X457" s="106"/>
      <c r="Y457" s="106"/>
    </row>
    <row r="458" spans="5:25" x14ac:dyDescent="0.2">
      <c r="E458" s="106"/>
      <c r="F458" s="106"/>
      <c r="G458" s="106"/>
      <c r="H458" s="106"/>
      <c r="I458" s="106"/>
      <c r="J458" s="106"/>
      <c r="K458" s="106"/>
      <c r="L458" s="106"/>
      <c r="M458" s="106"/>
      <c r="N458" s="106"/>
      <c r="O458" s="106"/>
      <c r="P458" s="106"/>
      <c r="Q458" s="106"/>
      <c r="R458" s="106"/>
      <c r="S458" s="106"/>
      <c r="T458" s="106"/>
      <c r="U458" s="106"/>
      <c r="V458" s="106"/>
      <c r="W458" s="106"/>
      <c r="X458" s="106"/>
      <c r="Y458" s="106"/>
    </row>
    <row r="459" spans="5:25" x14ac:dyDescent="0.2">
      <c r="E459" s="106"/>
      <c r="F459" s="106"/>
      <c r="G459" s="106"/>
      <c r="H459" s="106"/>
      <c r="I459" s="106"/>
      <c r="J459" s="106"/>
      <c r="K459" s="106"/>
      <c r="L459" s="106"/>
      <c r="M459" s="106"/>
      <c r="N459" s="106"/>
      <c r="O459" s="106"/>
      <c r="P459" s="106"/>
      <c r="Q459" s="106"/>
      <c r="R459" s="106"/>
      <c r="S459" s="106"/>
      <c r="T459" s="106"/>
      <c r="U459" s="106"/>
      <c r="V459" s="106"/>
      <c r="W459" s="106"/>
      <c r="X459" s="106"/>
      <c r="Y459" s="106"/>
    </row>
    <row r="460" spans="5:25" x14ac:dyDescent="0.2">
      <c r="E460" s="106"/>
      <c r="F460" s="106"/>
      <c r="G460" s="106"/>
      <c r="H460" s="106"/>
      <c r="I460" s="106"/>
      <c r="J460" s="106"/>
      <c r="K460" s="106"/>
      <c r="L460" s="106"/>
      <c r="M460" s="106"/>
      <c r="N460" s="106"/>
      <c r="O460" s="106"/>
      <c r="P460" s="106"/>
      <c r="Q460" s="106"/>
      <c r="R460" s="106"/>
      <c r="S460" s="106"/>
      <c r="T460" s="106"/>
      <c r="U460" s="106"/>
      <c r="V460" s="106"/>
      <c r="W460" s="106"/>
      <c r="X460" s="106"/>
      <c r="Y460" s="106"/>
    </row>
    <row r="461" spans="5:25" x14ac:dyDescent="0.2">
      <c r="E461" s="106"/>
      <c r="F461" s="106"/>
      <c r="G461" s="106"/>
      <c r="H461" s="106"/>
      <c r="I461" s="106"/>
      <c r="J461" s="106"/>
      <c r="K461" s="106"/>
      <c r="L461" s="106"/>
      <c r="M461" s="106"/>
      <c r="N461" s="106"/>
      <c r="O461" s="106"/>
      <c r="P461" s="106"/>
      <c r="Q461" s="106"/>
      <c r="R461" s="106"/>
      <c r="S461" s="106"/>
      <c r="T461" s="106"/>
      <c r="U461" s="106"/>
      <c r="V461" s="106"/>
      <c r="W461" s="106"/>
      <c r="X461" s="106"/>
      <c r="Y461" s="106"/>
    </row>
    <row r="462" spans="5:25" x14ac:dyDescent="0.2">
      <c r="E462" s="106"/>
      <c r="F462" s="106"/>
      <c r="G462" s="106"/>
      <c r="H462" s="106"/>
      <c r="I462" s="106"/>
      <c r="J462" s="106"/>
      <c r="K462" s="106"/>
      <c r="L462" s="106"/>
      <c r="M462" s="106"/>
      <c r="N462" s="106"/>
      <c r="O462" s="106"/>
      <c r="P462" s="106"/>
      <c r="Q462" s="106"/>
      <c r="R462" s="106"/>
      <c r="S462" s="106"/>
      <c r="T462" s="106"/>
      <c r="U462" s="106"/>
      <c r="V462" s="106"/>
      <c r="W462" s="106"/>
      <c r="X462" s="106"/>
      <c r="Y462" s="106"/>
    </row>
    <row r="463" spans="5:25" x14ac:dyDescent="0.2">
      <c r="E463" s="106"/>
      <c r="F463" s="106"/>
      <c r="G463" s="106"/>
      <c r="H463" s="106"/>
      <c r="I463" s="106"/>
      <c r="J463" s="106"/>
      <c r="K463" s="106"/>
      <c r="L463" s="106"/>
      <c r="M463" s="106"/>
      <c r="N463" s="106"/>
      <c r="O463" s="106"/>
      <c r="P463" s="106"/>
      <c r="Q463" s="106"/>
      <c r="R463" s="106"/>
      <c r="S463" s="106"/>
      <c r="T463" s="106"/>
      <c r="U463" s="106"/>
      <c r="V463" s="106"/>
      <c r="W463" s="106"/>
      <c r="X463" s="106"/>
      <c r="Y463" s="106"/>
    </row>
    <row r="464" spans="5:25" x14ac:dyDescent="0.2">
      <c r="E464" s="106"/>
      <c r="F464" s="106"/>
      <c r="G464" s="106"/>
      <c r="H464" s="106"/>
      <c r="I464" s="106"/>
      <c r="J464" s="106"/>
      <c r="K464" s="106"/>
      <c r="L464" s="106"/>
      <c r="M464" s="106"/>
      <c r="N464" s="106"/>
      <c r="O464" s="106"/>
      <c r="P464" s="106"/>
      <c r="Q464" s="106"/>
      <c r="R464" s="106"/>
      <c r="S464" s="106"/>
      <c r="T464" s="106"/>
      <c r="U464" s="106"/>
      <c r="V464" s="106"/>
      <c r="W464" s="106"/>
      <c r="X464" s="106"/>
      <c r="Y464" s="106"/>
    </row>
    <row r="465" spans="5:25" x14ac:dyDescent="0.2">
      <c r="E465" s="106"/>
      <c r="F465" s="106"/>
      <c r="G465" s="106"/>
      <c r="H465" s="106"/>
      <c r="I465" s="106"/>
      <c r="J465" s="106"/>
      <c r="K465" s="106"/>
      <c r="L465" s="106"/>
      <c r="M465" s="106"/>
      <c r="N465" s="106"/>
      <c r="O465" s="106"/>
      <c r="P465" s="106"/>
      <c r="Q465" s="106"/>
      <c r="R465" s="106"/>
      <c r="S465" s="106"/>
      <c r="T465" s="106"/>
      <c r="U465" s="106"/>
      <c r="V465" s="106"/>
      <c r="W465" s="106"/>
      <c r="X465" s="106"/>
      <c r="Y465" s="106"/>
    </row>
    <row r="466" spans="5:25" x14ac:dyDescent="0.2">
      <c r="E466" s="106"/>
      <c r="F466" s="106"/>
      <c r="G466" s="106"/>
      <c r="H466" s="106"/>
      <c r="I466" s="106"/>
      <c r="J466" s="106"/>
      <c r="K466" s="106"/>
      <c r="L466" s="106"/>
      <c r="M466" s="106"/>
      <c r="N466" s="106"/>
      <c r="O466" s="106"/>
      <c r="P466" s="106"/>
      <c r="Q466" s="106"/>
      <c r="R466" s="106"/>
      <c r="S466" s="106"/>
      <c r="T466" s="106"/>
      <c r="U466" s="106"/>
      <c r="V466" s="106"/>
      <c r="W466" s="106"/>
      <c r="X466" s="106"/>
      <c r="Y466" s="106"/>
    </row>
    <row r="467" spans="5:25" x14ac:dyDescent="0.2">
      <c r="E467" s="106"/>
      <c r="F467" s="106"/>
      <c r="G467" s="106"/>
      <c r="H467" s="106"/>
      <c r="I467" s="106"/>
      <c r="J467" s="106"/>
      <c r="K467" s="106"/>
      <c r="L467" s="106"/>
      <c r="M467" s="106"/>
      <c r="N467" s="106"/>
      <c r="O467" s="106"/>
      <c r="P467" s="106"/>
      <c r="Q467" s="106"/>
      <c r="R467" s="106"/>
      <c r="S467" s="106"/>
      <c r="T467" s="106"/>
      <c r="U467" s="106"/>
      <c r="V467" s="106"/>
      <c r="W467" s="106"/>
      <c r="X467" s="106"/>
      <c r="Y467" s="106"/>
    </row>
    <row r="468" spans="5:25" x14ac:dyDescent="0.2">
      <c r="E468" s="106"/>
      <c r="F468" s="106"/>
      <c r="G468" s="106"/>
      <c r="H468" s="106"/>
      <c r="I468" s="106"/>
      <c r="J468" s="106"/>
      <c r="K468" s="106"/>
      <c r="L468" s="106"/>
      <c r="M468" s="106"/>
      <c r="N468" s="106"/>
      <c r="O468" s="106"/>
      <c r="P468" s="106"/>
      <c r="Q468" s="106"/>
      <c r="R468" s="106"/>
      <c r="S468" s="106"/>
      <c r="T468" s="106"/>
      <c r="U468" s="106"/>
      <c r="V468" s="106"/>
      <c r="W468" s="106"/>
      <c r="X468" s="106"/>
      <c r="Y468" s="106"/>
    </row>
    <row r="469" spans="5:25" x14ac:dyDescent="0.2">
      <c r="E469" s="106"/>
      <c r="F469" s="106"/>
      <c r="G469" s="106"/>
      <c r="H469" s="106"/>
      <c r="I469" s="106"/>
      <c r="J469" s="106"/>
      <c r="K469" s="106"/>
      <c r="L469" s="106"/>
      <c r="M469" s="106"/>
      <c r="N469" s="106"/>
      <c r="O469" s="106"/>
      <c r="P469" s="106"/>
      <c r="Q469" s="106"/>
      <c r="R469" s="106"/>
      <c r="S469" s="106"/>
      <c r="T469" s="106"/>
      <c r="U469" s="106"/>
      <c r="V469" s="106"/>
      <c r="W469" s="106"/>
      <c r="X469" s="106"/>
      <c r="Y469" s="106"/>
    </row>
    <row r="470" spans="5:25" x14ac:dyDescent="0.2">
      <c r="E470" s="106"/>
      <c r="F470" s="106"/>
      <c r="G470" s="106"/>
      <c r="H470" s="106"/>
      <c r="I470" s="106"/>
      <c r="J470" s="106"/>
      <c r="K470" s="106"/>
      <c r="L470" s="106"/>
      <c r="M470" s="106"/>
      <c r="N470" s="106"/>
      <c r="O470" s="106"/>
      <c r="P470" s="106"/>
      <c r="Q470" s="106"/>
      <c r="R470" s="106"/>
      <c r="S470" s="106"/>
      <c r="T470" s="106"/>
      <c r="U470" s="106"/>
      <c r="V470" s="106"/>
      <c r="W470" s="106"/>
      <c r="X470" s="106"/>
      <c r="Y470" s="106"/>
    </row>
    <row r="471" spans="5:25" x14ac:dyDescent="0.2">
      <c r="E471" s="106"/>
      <c r="F471" s="106"/>
      <c r="G471" s="106"/>
      <c r="H471" s="106"/>
      <c r="I471" s="106"/>
      <c r="J471" s="106"/>
      <c r="K471" s="106"/>
      <c r="L471" s="106"/>
      <c r="M471" s="106"/>
      <c r="N471" s="106"/>
      <c r="O471" s="106"/>
      <c r="P471" s="106"/>
      <c r="Q471" s="106"/>
      <c r="R471" s="106"/>
      <c r="S471" s="106"/>
      <c r="T471" s="106"/>
      <c r="U471" s="106"/>
      <c r="V471" s="106"/>
      <c r="W471" s="106"/>
      <c r="X471" s="106"/>
      <c r="Y471" s="106"/>
    </row>
    <row r="472" spans="5:25" x14ac:dyDescent="0.2">
      <c r="E472" s="106"/>
      <c r="F472" s="106"/>
      <c r="G472" s="106"/>
      <c r="H472" s="106"/>
      <c r="I472" s="106"/>
      <c r="J472" s="106"/>
      <c r="K472" s="106"/>
      <c r="L472" s="106"/>
      <c r="M472" s="106"/>
      <c r="N472" s="106"/>
      <c r="O472" s="106"/>
      <c r="P472" s="106"/>
      <c r="Q472" s="106"/>
      <c r="R472" s="106"/>
      <c r="S472" s="106"/>
      <c r="T472" s="106"/>
      <c r="U472" s="106"/>
      <c r="V472" s="106"/>
      <c r="W472" s="106"/>
      <c r="X472" s="106"/>
      <c r="Y472" s="106"/>
    </row>
    <row r="473" spans="5:25" x14ac:dyDescent="0.2">
      <c r="E473" s="106"/>
      <c r="F473" s="106"/>
      <c r="G473" s="106"/>
      <c r="H473" s="106"/>
      <c r="I473" s="106"/>
      <c r="J473" s="106"/>
      <c r="K473" s="106"/>
      <c r="L473" s="106"/>
      <c r="M473" s="106"/>
      <c r="N473" s="106"/>
      <c r="O473" s="106"/>
      <c r="P473" s="106"/>
      <c r="Q473" s="106"/>
      <c r="R473" s="106"/>
      <c r="S473" s="106"/>
      <c r="T473" s="106"/>
      <c r="U473" s="106"/>
      <c r="V473" s="106"/>
      <c r="W473" s="106"/>
      <c r="X473" s="106"/>
      <c r="Y473" s="106"/>
    </row>
    <row r="474" spans="5:25" x14ac:dyDescent="0.2">
      <c r="E474" s="106"/>
      <c r="F474" s="106"/>
      <c r="G474" s="106"/>
      <c r="H474" s="106"/>
      <c r="I474" s="106"/>
      <c r="J474" s="106"/>
      <c r="K474" s="106"/>
      <c r="L474" s="106"/>
      <c r="M474" s="106"/>
      <c r="N474" s="106"/>
      <c r="O474" s="106"/>
      <c r="P474" s="106"/>
      <c r="Q474" s="106"/>
      <c r="R474" s="106"/>
      <c r="S474" s="106"/>
      <c r="T474" s="106"/>
      <c r="U474" s="106"/>
      <c r="V474" s="106"/>
      <c r="W474" s="106"/>
      <c r="X474" s="106"/>
      <c r="Y474" s="106"/>
    </row>
    <row r="475" spans="5:25" x14ac:dyDescent="0.2">
      <c r="E475" s="106"/>
      <c r="F475" s="106"/>
      <c r="G475" s="106"/>
      <c r="H475" s="106"/>
      <c r="I475" s="106"/>
      <c r="J475" s="106"/>
      <c r="K475" s="106"/>
      <c r="L475" s="106"/>
      <c r="M475" s="106"/>
      <c r="N475" s="106"/>
      <c r="O475" s="106"/>
      <c r="P475" s="106"/>
      <c r="Q475" s="106"/>
      <c r="R475" s="106"/>
      <c r="S475" s="106"/>
      <c r="T475" s="106"/>
      <c r="U475" s="106"/>
      <c r="V475" s="106"/>
      <c r="W475" s="106"/>
      <c r="X475" s="106"/>
      <c r="Y475" s="106"/>
    </row>
    <row r="476" spans="5:25" x14ac:dyDescent="0.2">
      <c r="E476" s="106"/>
      <c r="F476" s="106"/>
      <c r="G476" s="106"/>
      <c r="H476" s="106"/>
      <c r="I476" s="106"/>
      <c r="J476" s="106"/>
      <c r="K476" s="106"/>
      <c r="L476" s="106"/>
      <c r="M476" s="106"/>
      <c r="N476" s="106"/>
      <c r="O476" s="106"/>
      <c r="P476" s="106"/>
      <c r="Q476" s="106"/>
      <c r="R476" s="106"/>
      <c r="S476" s="106"/>
      <c r="T476" s="106"/>
      <c r="U476" s="106"/>
      <c r="V476" s="106"/>
      <c r="W476" s="106"/>
      <c r="X476" s="106"/>
      <c r="Y476" s="106"/>
    </row>
    <row r="477" spans="5:25" x14ac:dyDescent="0.2">
      <c r="E477" s="106"/>
      <c r="F477" s="106"/>
      <c r="G477" s="106"/>
      <c r="H477" s="106"/>
      <c r="I477" s="106"/>
      <c r="J477" s="106"/>
      <c r="K477" s="106"/>
      <c r="L477" s="106"/>
      <c r="M477" s="106"/>
      <c r="N477" s="106"/>
      <c r="O477" s="106"/>
      <c r="P477" s="106"/>
      <c r="Q477" s="106"/>
      <c r="R477" s="106"/>
      <c r="S477" s="106"/>
      <c r="T477" s="106"/>
      <c r="U477" s="106"/>
      <c r="V477" s="106"/>
      <c r="W477" s="106"/>
      <c r="X477" s="106"/>
      <c r="Y477" s="106"/>
    </row>
    <row r="478" spans="5:25" x14ac:dyDescent="0.2">
      <c r="E478" s="106"/>
      <c r="F478" s="106"/>
      <c r="G478" s="106"/>
      <c r="H478" s="106"/>
      <c r="I478" s="106"/>
      <c r="J478" s="106"/>
      <c r="K478" s="106"/>
      <c r="L478" s="106"/>
      <c r="M478" s="106"/>
      <c r="N478" s="106"/>
      <c r="O478" s="106"/>
      <c r="P478" s="106"/>
      <c r="Q478" s="106"/>
      <c r="R478" s="106"/>
      <c r="S478" s="106"/>
      <c r="T478" s="106"/>
      <c r="U478" s="106"/>
      <c r="V478" s="106"/>
      <c r="W478" s="106"/>
      <c r="X478" s="106"/>
      <c r="Y478" s="106"/>
    </row>
    <row r="479" spans="5:25" x14ac:dyDescent="0.2">
      <c r="E479" s="106"/>
      <c r="F479" s="106"/>
      <c r="G479" s="106"/>
      <c r="H479" s="106"/>
      <c r="I479" s="106"/>
      <c r="J479" s="106"/>
      <c r="K479" s="106"/>
      <c r="L479" s="106"/>
      <c r="M479" s="106"/>
      <c r="N479" s="106"/>
      <c r="O479" s="106"/>
      <c r="P479" s="106"/>
      <c r="Q479" s="106"/>
      <c r="R479" s="106"/>
      <c r="S479" s="106"/>
      <c r="T479" s="106"/>
      <c r="U479" s="106"/>
      <c r="V479" s="106"/>
      <c r="W479" s="106"/>
      <c r="X479" s="106"/>
      <c r="Y479" s="106"/>
    </row>
    <row r="480" spans="5:25" x14ac:dyDescent="0.2">
      <c r="E480" s="106"/>
      <c r="F480" s="106"/>
      <c r="G480" s="106"/>
      <c r="H480" s="106"/>
      <c r="I480" s="106"/>
      <c r="J480" s="106"/>
      <c r="K480" s="106"/>
      <c r="L480" s="106"/>
      <c r="M480" s="106"/>
      <c r="N480" s="106"/>
      <c r="O480" s="106"/>
      <c r="P480" s="106"/>
      <c r="Q480" s="106"/>
      <c r="R480" s="106"/>
      <c r="S480" s="106"/>
      <c r="T480" s="106"/>
      <c r="U480" s="106"/>
      <c r="V480" s="106"/>
      <c r="W480" s="106"/>
      <c r="X480" s="106"/>
      <c r="Y480" s="106"/>
    </row>
    <row r="481" spans="5:25" x14ac:dyDescent="0.2">
      <c r="E481" s="106"/>
      <c r="F481" s="106"/>
      <c r="G481" s="106"/>
      <c r="H481" s="106"/>
      <c r="I481" s="106"/>
      <c r="J481" s="106"/>
      <c r="K481" s="106"/>
      <c r="L481" s="106"/>
      <c r="M481" s="106"/>
      <c r="N481" s="106"/>
      <c r="O481" s="106"/>
      <c r="P481" s="106"/>
      <c r="Q481" s="106"/>
      <c r="R481" s="106"/>
      <c r="S481" s="106"/>
      <c r="T481" s="106"/>
      <c r="U481" s="106"/>
      <c r="V481" s="106"/>
      <c r="W481" s="106"/>
      <c r="X481" s="106"/>
      <c r="Y481" s="106"/>
    </row>
    <row r="482" spans="5:25" x14ac:dyDescent="0.2">
      <c r="E482" s="106"/>
      <c r="F482" s="106"/>
      <c r="G482" s="106"/>
      <c r="H482" s="106"/>
      <c r="I482" s="106"/>
      <c r="J482" s="106"/>
      <c r="K482" s="106"/>
      <c r="L482" s="106"/>
      <c r="M482" s="106"/>
      <c r="N482" s="106"/>
      <c r="O482" s="106"/>
      <c r="P482" s="106"/>
      <c r="Q482" s="106"/>
      <c r="R482" s="106"/>
      <c r="S482" s="106"/>
      <c r="T482" s="106"/>
      <c r="U482" s="106"/>
      <c r="V482" s="106"/>
      <c r="W482" s="106"/>
      <c r="X482" s="106"/>
      <c r="Y482" s="106"/>
    </row>
    <row r="483" spans="5:25" x14ac:dyDescent="0.2">
      <c r="E483" s="106"/>
      <c r="F483" s="106"/>
      <c r="G483" s="106"/>
      <c r="H483" s="106"/>
      <c r="I483" s="106"/>
      <c r="J483" s="106"/>
      <c r="K483" s="106"/>
      <c r="L483" s="106"/>
      <c r="M483" s="106"/>
      <c r="N483" s="106"/>
      <c r="O483" s="106"/>
      <c r="P483" s="106"/>
      <c r="Q483" s="106"/>
      <c r="R483" s="106"/>
      <c r="S483" s="106"/>
      <c r="T483" s="106"/>
      <c r="U483" s="106"/>
      <c r="V483" s="106"/>
      <c r="W483" s="106"/>
      <c r="X483" s="106"/>
      <c r="Y483" s="106"/>
    </row>
    <row r="484" spans="5:25" x14ac:dyDescent="0.2">
      <c r="E484" s="106"/>
      <c r="F484" s="106"/>
      <c r="G484" s="106"/>
      <c r="H484" s="106"/>
      <c r="I484" s="106"/>
      <c r="J484" s="106"/>
      <c r="K484" s="106"/>
      <c r="L484" s="106"/>
      <c r="M484" s="106"/>
      <c r="N484" s="106"/>
      <c r="O484" s="106"/>
      <c r="P484" s="106"/>
      <c r="Q484" s="106"/>
      <c r="R484" s="106"/>
      <c r="S484" s="106"/>
      <c r="T484" s="106"/>
      <c r="U484" s="106"/>
      <c r="V484" s="106"/>
      <c r="W484" s="106"/>
      <c r="X484" s="106"/>
      <c r="Y484" s="106"/>
    </row>
    <row r="485" spans="5:25" x14ac:dyDescent="0.2">
      <c r="E485" s="106"/>
      <c r="F485" s="106"/>
      <c r="G485" s="106"/>
      <c r="H485" s="106"/>
      <c r="I485" s="106"/>
      <c r="J485" s="106"/>
      <c r="K485" s="106"/>
      <c r="L485" s="106"/>
      <c r="M485" s="106"/>
      <c r="N485" s="106"/>
      <c r="O485" s="106"/>
      <c r="P485" s="106"/>
      <c r="Q485" s="106"/>
      <c r="R485" s="106"/>
      <c r="S485" s="106"/>
      <c r="T485" s="106"/>
      <c r="U485" s="106"/>
      <c r="V485" s="106"/>
      <c r="W485" s="106"/>
      <c r="X485" s="106"/>
      <c r="Y485" s="106"/>
    </row>
    <row r="486" spans="5:25" x14ac:dyDescent="0.2">
      <c r="E486" s="106"/>
      <c r="F486" s="106"/>
      <c r="G486" s="106"/>
      <c r="H486" s="106"/>
      <c r="I486" s="106"/>
      <c r="J486" s="106"/>
      <c r="K486" s="106"/>
      <c r="L486" s="106"/>
      <c r="M486" s="106"/>
      <c r="N486" s="106"/>
      <c r="O486" s="106"/>
      <c r="P486" s="106"/>
      <c r="Q486" s="106"/>
      <c r="R486" s="106"/>
      <c r="S486" s="106"/>
      <c r="T486" s="106"/>
      <c r="U486" s="106"/>
      <c r="V486" s="106"/>
      <c r="W486" s="106"/>
      <c r="X486" s="106"/>
      <c r="Y486" s="106"/>
    </row>
    <row r="487" spans="5:25" x14ac:dyDescent="0.2">
      <c r="E487" s="106"/>
      <c r="F487" s="106"/>
      <c r="G487" s="106"/>
      <c r="H487" s="106"/>
      <c r="I487" s="106"/>
      <c r="J487" s="106"/>
      <c r="K487" s="106"/>
      <c r="L487" s="106"/>
      <c r="M487" s="106"/>
      <c r="N487" s="106"/>
      <c r="O487" s="106"/>
      <c r="P487" s="106"/>
      <c r="Q487" s="106"/>
      <c r="R487" s="106"/>
      <c r="S487" s="106"/>
      <c r="T487" s="106"/>
      <c r="U487" s="106"/>
      <c r="V487" s="106"/>
      <c r="W487" s="106"/>
      <c r="X487" s="106"/>
      <c r="Y487" s="106"/>
    </row>
    <row r="488" spans="5:25" x14ac:dyDescent="0.2">
      <c r="E488" s="106"/>
      <c r="F488" s="106"/>
      <c r="G488" s="106"/>
      <c r="H488" s="106"/>
      <c r="I488" s="106"/>
      <c r="J488" s="106"/>
      <c r="K488" s="106"/>
      <c r="L488" s="106"/>
      <c r="M488" s="106"/>
      <c r="N488" s="106"/>
      <c r="O488" s="106"/>
      <c r="P488" s="106"/>
      <c r="Q488" s="106"/>
      <c r="R488" s="106"/>
      <c r="S488" s="106"/>
      <c r="T488" s="106"/>
      <c r="U488" s="106"/>
      <c r="V488" s="106"/>
      <c r="W488" s="106"/>
      <c r="X488" s="106"/>
      <c r="Y488" s="106"/>
    </row>
    <row r="489" spans="5:25" x14ac:dyDescent="0.2">
      <c r="E489" s="106"/>
      <c r="F489" s="106"/>
      <c r="G489" s="106"/>
      <c r="H489" s="106"/>
      <c r="I489" s="106"/>
      <c r="J489" s="106"/>
      <c r="K489" s="106"/>
      <c r="L489" s="106"/>
      <c r="M489" s="106"/>
      <c r="N489" s="106"/>
      <c r="O489" s="106"/>
      <c r="P489" s="106"/>
      <c r="Q489" s="106"/>
      <c r="R489" s="106"/>
      <c r="S489" s="106"/>
      <c r="T489" s="106"/>
      <c r="U489" s="106"/>
      <c r="V489" s="106"/>
      <c r="W489" s="106"/>
      <c r="X489" s="106"/>
      <c r="Y489" s="106"/>
    </row>
    <row r="490" spans="5:25" x14ac:dyDescent="0.2">
      <c r="E490" s="106"/>
      <c r="F490" s="106"/>
      <c r="G490" s="106"/>
      <c r="H490" s="106"/>
      <c r="I490" s="106"/>
      <c r="J490" s="106"/>
      <c r="K490" s="106"/>
      <c r="L490" s="106"/>
      <c r="M490" s="106"/>
      <c r="N490" s="106"/>
      <c r="O490" s="106"/>
      <c r="P490" s="106"/>
      <c r="Q490" s="106"/>
      <c r="R490" s="106"/>
      <c r="S490" s="106"/>
      <c r="T490" s="106"/>
      <c r="U490" s="106"/>
      <c r="V490" s="106"/>
      <c r="W490" s="106"/>
      <c r="X490" s="106"/>
      <c r="Y490" s="106"/>
    </row>
    <row r="491" spans="5:25" x14ac:dyDescent="0.2">
      <c r="E491" s="106"/>
      <c r="F491" s="106"/>
      <c r="G491" s="106"/>
      <c r="H491" s="106"/>
      <c r="I491" s="106"/>
      <c r="J491" s="106"/>
      <c r="K491" s="106"/>
      <c r="L491" s="106"/>
      <c r="M491" s="106"/>
      <c r="N491" s="106"/>
      <c r="O491" s="106"/>
      <c r="P491" s="106"/>
      <c r="Q491" s="106"/>
      <c r="R491" s="106"/>
      <c r="S491" s="106"/>
      <c r="T491" s="106"/>
      <c r="U491" s="106"/>
      <c r="V491" s="106"/>
      <c r="W491" s="106"/>
      <c r="X491" s="106"/>
      <c r="Y491" s="106"/>
    </row>
    <row r="492" spans="5:25" x14ac:dyDescent="0.2">
      <c r="E492" s="106"/>
      <c r="F492" s="106"/>
      <c r="G492" s="106"/>
      <c r="H492" s="106"/>
      <c r="I492" s="106"/>
      <c r="J492" s="106"/>
      <c r="K492" s="106"/>
      <c r="L492" s="106"/>
      <c r="M492" s="106"/>
      <c r="N492" s="106"/>
      <c r="O492" s="106"/>
      <c r="P492" s="106"/>
      <c r="Q492" s="106"/>
      <c r="R492" s="106"/>
      <c r="S492" s="106"/>
      <c r="T492" s="106"/>
      <c r="U492" s="106"/>
      <c r="V492" s="106"/>
      <c r="W492" s="106"/>
      <c r="X492" s="106"/>
      <c r="Y492" s="106"/>
    </row>
    <row r="493" spans="5:25" x14ac:dyDescent="0.2">
      <c r="E493" s="106"/>
      <c r="F493" s="106"/>
      <c r="G493" s="106"/>
      <c r="H493" s="106"/>
      <c r="I493" s="106"/>
      <c r="J493" s="106"/>
      <c r="K493" s="106"/>
      <c r="L493" s="106"/>
      <c r="M493" s="106"/>
      <c r="N493" s="106"/>
      <c r="O493" s="106"/>
      <c r="P493" s="106"/>
      <c r="Q493" s="106"/>
      <c r="R493" s="106"/>
      <c r="S493" s="106"/>
      <c r="T493" s="106"/>
      <c r="U493" s="106"/>
      <c r="V493" s="106"/>
      <c r="W493" s="106"/>
      <c r="X493" s="106"/>
      <c r="Y493" s="106"/>
    </row>
    <row r="494" spans="5:25" x14ac:dyDescent="0.2">
      <c r="E494" s="106"/>
      <c r="F494" s="106"/>
      <c r="G494" s="106"/>
      <c r="H494" s="106"/>
      <c r="I494" s="106"/>
      <c r="J494" s="106"/>
      <c r="K494" s="106"/>
      <c r="L494" s="106"/>
      <c r="M494" s="106"/>
      <c r="N494" s="106"/>
      <c r="O494" s="106"/>
      <c r="P494" s="106"/>
      <c r="Q494" s="106"/>
      <c r="R494" s="106"/>
      <c r="S494" s="106"/>
      <c r="T494" s="106"/>
      <c r="U494" s="106"/>
      <c r="V494" s="106"/>
      <c r="W494" s="106"/>
      <c r="X494" s="106"/>
      <c r="Y494" s="106"/>
    </row>
    <row r="495" spans="5:25" x14ac:dyDescent="0.2">
      <c r="E495" s="106"/>
      <c r="F495" s="106"/>
      <c r="G495" s="106"/>
      <c r="H495" s="106"/>
      <c r="I495" s="106"/>
      <c r="J495" s="106"/>
      <c r="K495" s="106"/>
      <c r="L495" s="106"/>
      <c r="M495" s="106"/>
      <c r="N495" s="106"/>
      <c r="O495" s="106"/>
      <c r="P495" s="106"/>
      <c r="Q495" s="106"/>
      <c r="R495" s="106"/>
      <c r="S495" s="106"/>
      <c r="T495" s="106"/>
      <c r="U495" s="106"/>
      <c r="V495" s="106"/>
      <c r="W495" s="106"/>
      <c r="X495" s="106"/>
      <c r="Y495" s="106"/>
    </row>
    <row r="496" spans="5:25" x14ac:dyDescent="0.2">
      <c r="E496" s="106"/>
      <c r="F496" s="106"/>
      <c r="G496" s="106"/>
      <c r="H496" s="106"/>
      <c r="I496" s="106"/>
      <c r="J496" s="106"/>
      <c r="K496" s="106"/>
      <c r="L496" s="106"/>
      <c r="M496" s="106"/>
      <c r="N496" s="106"/>
      <c r="O496" s="106"/>
      <c r="P496" s="106"/>
      <c r="Q496" s="106"/>
      <c r="R496" s="106"/>
      <c r="S496" s="106"/>
      <c r="T496" s="106"/>
      <c r="U496" s="106"/>
      <c r="V496" s="106"/>
      <c r="W496" s="106"/>
      <c r="X496" s="106"/>
      <c r="Y496" s="106"/>
    </row>
    <row r="497" spans="5:25" x14ac:dyDescent="0.2">
      <c r="E497" s="106"/>
      <c r="F497" s="106"/>
      <c r="G497" s="106"/>
      <c r="H497" s="106"/>
      <c r="I497" s="106"/>
      <c r="J497" s="106"/>
      <c r="K497" s="106"/>
      <c r="L497" s="106"/>
      <c r="M497" s="106"/>
      <c r="N497" s="106"/>
      <c r="O497" s="106"/>
      <c r="P497" s="106"/>
      <c r="Q497" s="106"/>
      <c r="R497" s="106"/>
      <c r="S497" s="106"/>
      <c r="T497" s="106"/>
      <c r="U497" s="106"/>
      <c r="V497" s="106"/>
      <c r="W497" s="106"/>
      <c r="X497" s="106"/>
      <c r="Y497" s="106"/>
    </row>
    <row r="498" spans="5:25" x14ac:dyDescent="0.2">
      <c r="E498" s="106"/>
      <c r="F498" s="106"/>
      <c r="G498" s="106"/>
      <c r="H498" s="106"/>
      <c r="I498" s="106"/>
      <c r="J498" s="106"/>
      <c r="K498" s="106"/>
      <c r="L498" s="106"/>
      <c r="M498" s="106"/>
      <c r="N498" s="106"/>
      <c r="O498" s="106"/>
      <c r="P498" s="106"/>
      <c r="Q498" s="106"/>
      <c r="R498" s="106"/>
      <c r="S498" s="106"/>
      <c r="T498" s="106"/>
      <c r="U498" s="106"/>
      <c r="V498" s="106"/>
      <c r="W498" s="106"/>
      <c r="X498" s="106"/>
      <c r="Y498" s="106"/>
    </row>
    <row r="499" spans="5:25" x14ac:dyDescent="0.2">
      <c r="E499" s="106"/>
      <c r="F499" s="106"/>
      <c r="G499" s="106"/>
      <c r="H499" s="106"/>
      <c r="I499" s="106"/>
      <c r="J499" s="106"/>
      <c r="K499" s="106"/>
      <c r="L499" s="106"/>
      <c r="M499" s="106"/>
      <c r="N499" s="106"/>
      <c r="O499" s="106"/>
      <c r="P499" s="106"/>
      <c r="Q499" s="106"/>
      <c r="R499" s="106"/>
      <c r="S499" s="106"/>
      <c r="T499" s="106"/>
      <c r="U499" s="106"/>
      <c r="V499" s="106"/>
      <c r="W499" s="106"/>
      <c r="X499" s="106"/>
      <c r="Y499" s="106"/>
    </row>
    <row r="500" spans="5:25" x14ac:dyDescent="0.2">
      <c r="E500" s="106"/>
      <c r="F500" s="106"/>
      <c r="G500" s="106"/>
      <c r="H500" s="106"/>
      <c r="I500" s="106"/>
      <c r="J500" s="106"/>
      <c r="K500" s="106"/>
      <c r="L500" s="106"/>
      <c r="M500" s="106"/>
      <c r="N500" s="106"/>
      <c r="O500" s="106"/>
      <c r="P500" s="106"/>
      <c r="Q500" s="106"/>
      <c r="R500" s="106"/>
      <c r="S500" s="106"/>
      <c r="T500" s="106"/>
      <c r="U500" s="106"/>
      <c r="V500" s="106"/>
      <c r="W500" s="106"/>
      <c r="X500" s="106"/>
      <c r="Y500" s="106"/>
    </row>
    <row r="501" spans="5:25" x14ac:dyDescent="0.2">
      <c r="E501" s="106"/>
      <c r="F501" s="106"/>
      <c r="G501" s="106"/>
      <c r="H501" s="106"/>
      <c r="I501" s="106"/>
      <c r="J501" s="106"/>
      <c r="K501" s="106"/>
      <c r="L501" s="106"/>
      <c r="M501" s="106"/>
      <c r="N501" s="106"/>
      <c r="O501" s="106"/>
      <c r="P501" s="106"/>
      <c r="Q501" s="106"/>
      <c r="R501" s="106"/>
      <c r="S501" s="106"/>
      <c r="T501" s="106"/>
      <c r="U501" s="106"/>
      <c r="V501" s="106"/>
      <c r="W501" s="106"/>
      <c r="X501" s="106"/>
      <c r="Y501" s="106"/>
    </row>
    <row r="502" spans="5:25" x14ac:dyDescent="0.2">
      <c r="E502" s="106"/>
      <c r="F502" s="106"/>
      <c r="G502" s="106"/>
      <c r="H502" s="106"/>
      <c r="I502" s="106"/>
      <c r="J502" s="106"/>
      <c r="K502" s="106"/>
      <c r="L502" s="106"/>
      <c r="M502" s="106"/>
      <c r="N502" s="106"/>
      <c r="O502" s="106"/>
      <c r="P502" s="106"/>
      <c r="Q502" s="106"/>
      <c r="R502" s="106"/>
      <c r="S502" s="106"/>
      <c r="T502" s="106"/>
      <c r="U502" s="106"/>
      <c r="V502" s="106"/>
      <c r="W502" s="106"/>
      <c r="X502" s="106"/>
      <c r="Y502" s="106"/>
    </row>
    <row r="503" spans="5:25" x14ac:dyDescent="0.2">
      <c r="E503" s="106"/>
      <c r="F503" s="106"/>
      <c r="G503" s="106"/>
      <c r="H503" s="106"/>
      <c r="I503" s="106"/>
      <c r="J503" s="106"/>
      <c r="K503" s="106"/>
      <c r="L503" s="106"/>
      <c r="M503" s="106"/>
      <c r="N503" s="106"/>
      <c r="O503" s="106"/>
      <c r="P503" s="106"/>
      <c r="Q503" s="106"/>
      <c r="R503" s="106"/>
      <c r="S503" s="106"/>
      <c r="T503" s="106"/>
      <c r="U503" s="106"/>
      <c r="V503" s="106"/>
      <c r="W503" s="106"/>
      <c r="X503" s="106"/>
      <c r="Y503" s="106"/>
    </row>
    <row r="504" spans="5:25" x14ac:dyDescent="0.2">
      <c r="E504" s="106"/>
      <c r="F504" s="106"/>
      <c r="G504" s="106"/>
      <c r="H504" s="106"/>
      <c r="I504" s="106"/>
      <c r="J504" s="106"/>
      <c r="K504" s="106"/>
      <c r="L504" s="106"/>
      <c r="M504" s="106"/>
      <c r="N504" s="106"/>
      <c r="O504" s="106"/>
      <c r="P504" s="106"/>
      <c r="Q504" s="106"/>
      <c r="R504" s="106"/>
      <c r="S504" s="106"/>
      <c r="T504" s="106"/>
      <c r="U504" s="106"/>
      <c r="V504" s="106"/>
      <c r="W504" s="106"/>
      <c r="X504" s="106"/>
      <c r="Y504" s="106"/>
    </row>
    <row r="505" spans="5:25" x14ac:dyDescent="0.2">
      <c r="E505" s="106"/>
      <c r="F505" s="106"/>
      <c r="G505" s="106"/>
      <c r="H505" s="106"/>
      <c r="I505" s="106"/>
      <c r="J505" s="106"/>
      <c r="K505" s="106"/>
      <c r="L505" s="106"/>
      <c r="M505" s="106"/>
      <c r="N505" s="106"/>
      <c r="O505" s="106"/>
      <c r="P505" s="106"/>
      <c r="Q505" s="106"/>
      <c r="R505" s="106"/>
      <c r="S505" s="106"/>
      <c r="T505" s="106"/>
      <c r="U505" s="106"/>
      <c r="V505" s="106"/>
      <c r="W505" s="106"/>
      <c r="X505" s="106"/>
      <c r="Y505" s="106"/>
    </row>
    <row r="506" spans="5:25" x14ac:dyDescent="0.2">
      <c r="E506" s="106"/>
      <c r="F506" s="106"/>
      <c r="G506" s="106"/>
      <c r="H506" s="106"/>
      <c r="I506" s="106"/>
      <c r="J506" s="106"/>
      <c r="K506" s="106"/>
      <c r="L506" s="106"/>
      <c r="M506" s="106"/>
      <c r="N506" s="106"/>
      <c r="O506" s="106"/>
      <c r="P506" s="106"/>
      <c r="Q506" s="106"/>
      <c r="R506" s="106"/>
      <c r="S506" s="106"/>
      <c r="T506" s="106"/>
      <c r="U506" s="106"/>
      <c r="V506" s="106"/>
      <c r="W506" s="106"/>
      <c r="X506" s="106"/>
      <c r="Y506" s="106"/>
    </row>
    <row r="507" spans="5:25" x14ac:dyDescent="0.2">
      <c r="E507" s="106"/>
      <c r="F507" s="106"/>
      <c r="G507" s="106"/>
      <c r="H507" s="106"/>
      <c r="I507" s="106"/>
      <c r="J507" s="106"/>
      <c r="K507" s="106"/>
      <c r="L507" s="106"/>
      <c r="M507" s="106"/>
      <c r="N507" s="106"/>
      <c r="O507" s="106"/>
      <c r="P507" s="106"/>
      <c r="Q507" s="106"/>
      <c r="R507" s="106"/>
      <c r="S507" s="106"/>
      <c r="T507" s="106"/>
      <c r="U507" s="106"/>
      <c r="V507" s="106"/>
      <c r="W507" s="106"/>
      <c r="X507" s="106"/>
      <c r="Y507" s="106"/>
    </row>
    <row r="508" spans="5:25" x14ac:dyDescent="0.2">
      <c r="E508" s="106"/>
      <c r="F508" s="106"/>
      <c r="G508" s="106"/>
      <c r="H508" s="106"/>
      <c r="I508" s="106"/>
      <c r="J508" s="106"/>
      <c r="K508" s="106"/>
      <c r="L508" s="106"/>
      <c r="M508" s="106"/>
      <c r="N508" s="106"/>
      <c r="O508" s="106"/>
      <c r="P508" s="106"/>
      <c r="Q508" s="106"/>
      <c r="R508" s="106"/>
      <c r="S508" s="106"/>
      <c r="T508" s="106"/>
      <c r="U508" s="106"/>
      <c r="V508" s="106"/>
      <c r="W508" s="106"/>
      <c r="X508" s="106"/>
      <c r="Y508" s="106"/>
    </row>
    <row r="509" spans="5:25" x14ac:dyDescent="0.2">
      <c r="E509" s="106"/>
      <c r="F509" s="106"/>
      <c r="G509" s="106"/>
      <c r="H509" s="106"/>
      <c r="I509" s="106"/>
      <c r="J509" s="106"/>
      <c r="K509" s="106"/>
      <c r="L509" s="106"/>
      <c r="M509" s="106"/>
      <c r="N509" s="106"/>
      <c r="O509" s="106"/>
      <c r="P509" s="106"/>
      <c r="Q509" s="106"/>
      <c r="R509" s="106"/>
      <c r="S509" s="106"/>
      <c r="T509" s="106"/>
      <c r="U509" s="106"/>
      <c r="V509" s="106"/>
      <c r="W509" s="106"/>
      <c r="X509" s="106"/>
      <c r="Y509" s="106"/>
    </row>
    <row r="510" spans="5:25" x14ac:dyDescent="0.2">
      <c r="E510" s="106"/>
      <c r="F510" s="106"/>
      <c r="G510" s="106"/>
      <c r="H510" s="106"/>
      <c r="I510" s="106"/>
      <c r="J510" s="106"/>
      <c r="K510" s="106"/>
      <c r="L510" s="106"/>
      <c r="M510" s="106"/>
      <c r="N510" s="106"/>
      <c r="O510" s="106"/>
      <c r="P510" s="106"/>
      <c r="Q510" s="106"/>
      <c r="R510" s="106"/>
      <c r="S510" s="106"/>
      <c r="T510" s="106"/>
      <c r="U510" s="106"/>
      <c r="V510" s="106"/>
      <c r="W510" s="106"/>
      <c r="X510" s="106"/>
      <c r="Y510" s="106"/>
    </row>
    <row r="511" spans="5:25" x14ac:dyDescent="0.2">
      <c r="E511" s="106"/>
      <c r="F511" s="106"/>
      <c r="G511" s="106"/>
      <c r="H511" s="106"/>
      <c r="I511" s="106"/>
      <c r="J511" s="106"/>
      <c r="K511" s="106"/>
      <c r="L511" s="106"/>
      <c r="M511" s="106"/>
      <c r="N511" s="106"/>
      <c r="O511" s="106"/>
      <c r="P511" s="106"/>
      <c r="Q511" s="106"/>
      <c r="R511" s="106"/>
      <c r="S511" s="106"/>
      <c r="T511" s="106"/>
      <c r="U511" s="106"/>
      <c r="V511" s="106"/>
      <c r="W511" s="106"/>
      <c r="X511" s="106"/>
      <c r="Y511" s="106"/>
    </row>
    <row r="512" spans="5:25" x14ac:dyDescent="0.2">
      <c r="E512" s="106"/>
      <c r="F512" s="106"/>
      <c r="G512" s="106"/>
      <c r="H512" s="106"/>
      <c r="I512" s="106"/>
      <c r="J512" s="106"/>
      <c r="K512" s="106"/>
      <c r="L512" s="106"/>
      <c r="M512" s="106"/>
      <c r="N512" s="106"/>
      <c r="O512" s="106"/>
      <c r="P512" s="106"/>
      <c r="Q512" s="106"/>
      <c r="R512" s="106"/>
      <c r="S512" s="106"/>
      <c r="T512" s="106"/>
      <c r="U512" s="106"/>
      <c r="V512" s="106"/>
      <c r="W512" s="106"/>
      <c r="X512" s="106"/>
      <c r="Y512" s="106"/>
    </row>
    <row r="513" spans="5:25" x14ac:dyDescent="0.2">
      <c r="E513" s="106"/>
      <c r="F513" s="106"/>
      <c r="G513" s="106"/>
      <c r="H513" s="106"/>
      <c r="I513" s="106"/>
      <c r="J513" s="106"/>
      <c r="K513" s="106"/>
      <c r="L513" s="106"/>
      <c r="M513" s="106"/>
      <c r="N513" s="106"/>
      <c r="O513" s="106"/>
      <c r="P513" s="106"/>
      <c r="Q513" s="106"/>
      <c r="R513" s="106"/>
      <c r="S513" s="106"/>
      <c r="T513" s="106"/>
      <c r="U513" s="106"/>
      <c r="V513" s="106"/>
      <c r="W513" s="106"/>
      <c r="X513" s="106"/>
      <c r="Y513" s="106"/>
    </row>
    <row r="514" spans="5:25" x14ac:dyDescent="0.2">
      <c r="E514" s="106"/>
      <c r="F514" s="106"/>
      <c r="G514" s="106"/>
      <c r="H514" s="106"/>
      <c r="I514" s="106"/>
      <c r="J514" s="106"/>
      <c r="K514" s="106"/>
      <c r="L514" s="106"/>
      <c r="M514" s="106"/>
      <c r="N514" s="106"/>
      <c r="O514" s="106"/>
      <c r="P514" s="106"/>
      <c r="Q514" s="106"/>
      <c r="R514" s="106"/>
      <c r="S514" s="106"/>
      <c r="T514" s="106"/>
      <c r="U514" s="106"/>
      <c r="V514" s="106"/>
      <c r="W514" s="106"/>
      <c r="X514" s="106"/>
      <c r="Y514" s="106"/>
    </row>
    <row r="515" spans="5:25" x14ac:dyDescent="0.2">
      <c r="E515" s="106"/>
      <c r="F515" s="106"/>
      <c r="G515" s="106"/>
      <c r="H515" s="106"/>
      <c r="I515" s="106"/>
      <c r="J515" s="106"/>
      <c r="K515" s="106"/>
      <c r="L515" s="106"/>
      <c r="M515" s="106"/>
      <c r="N515" s="106"/>
      <c r="O515" s="106"/>
      <c r="P515" s="106"/>
      <c r="Q515" s="106"/>
      <c r="R515" s="106"/>
      <c r="S515" s="106"/>
      <c r="T515" s="106"/>
      <c r="U515" s="106"/>
      <c r="V515" s="106"/>
      <c r="W515" s="106"/>
      <c r="X515" s="106"/>
      <c r="Y515" s="106"/>
    </row>
    <row r="516" spans="5:25" x14ac:dyDescent="0.2">
      <c r="E516" s="106"/>
      <c r="F516" s="106"/>
      <c r="G516" s="106"/>
      <c r="H516" s="106"/>
      <c r="I516" s="106"/>
      <c r="J516" s="106"/>
      <c r="K516" s="106"/>
      <c r="L516" s="106"/>
      <c r="M516" s="106"/>
      <c r="N516" s="106"/>
      <c r="O516" s="106"/>
      <c r="P516" s="106"/>
      <c r="Q516" s="106"/>
      <c r="R516" s="106"/>
      <c r="S516" s="106"/>
      <c r="T516" s="106"/>
      <c r="U516" s="106"/>
      <c r="V516" s="106"/>
      <c r="W516" s="106"/>
      <c r="X516" s="106"/>
      <c r="Y516" s="106"/>
    </row>
    <row r="517" spans="5:25" x14ac:dyDescent="0.2">
      <c r="E517" s="106"/>
      <c r="F517" s="106"/>
      <c r="G517" s="106"/>
      <c r="H517" s="106"/>
      <c r="I517" s="106"/>
      <c r="J517" s="106"/>
      <c r="K517" s="106"/>
      <c r="L517" s="106"/>
      <c r="M517" s="106"/>
      <c r="N517" s="106"/>
      <c r="O517" s="106"/>
      <c r="P517" s="106"/>
      <c r="Q517" s="106"/>
      <c r="R517" s="106"/>
      <c r="S517" s="106"/>
      <c r="T517" s="106"/>
      <c r="U517" s="106"/>
      <c r="V517" s="106"/>
      <c r="W517" s="106"/>
      <c r="X517" s="106"/>
      <c r="Y517" s="106"/>
    </row>
    <row r="518" spans="5:25" x14ac:dyDescent="0.2">
      <c r="E518" s="106"/>
      <c r="F518" s="106"/>
      <c r="G518" s="106"/>
      <c r="H518" s="106"/>
      <c r="I518" s="106"/>
      <c r="J518" s="106"/>
      <c r="K518" s="106"/>
      <c r="L518" s="106"/>
      <c r="M518" s="106"/>
      <c r="N518" s="106"/>
      <c r="O518" s="106"/>
      <c r="P518" s="106"/>
      <c r="Q518" s="106"/>
      <c r="R518" s="106"/>
      <c r="S518" s="106"/>
      <c r="T518" s="106"/>
      <c r="U518" s="106"/>
      <c r="V518" s="106"/>
      <c r="W518" s="106"/>
      <c r="X518" s="106"/>
      <c r="Y518" s="106"/>
    </row>
    <row r="519" spans="5:25" x14ac:dyDescent="0.2">
      <c r="E519" s="106"/>
      <c r="F519" s="106"/>
      <c r="G519" s="106"/>
      <c r="H519" s="106"/>
      <c r="I519" s="106"/>
      <c r="J519" s="106"/>
      <c r="K519" s="106"/>
      <c r="L519" s="106"/>
      <c r="M519" s="106"/>
      <c r="N519" s="106"/>
      <c r="O519" s="106"/>
      <c r="P519" s="106"/>
      <c r="Q519" s="106"/>
      <c r="R519" s="106"/>
      <c r="S519" s="106"/>
      <c r="T519" s="106"/>
      <c r="U519" s="106"/>
      <c r="V519" s="106"/>
      <c r="W519" s="106"/>
      <c r="X519" s="106"/>
      <c r="Y519" s="106"/>
    </row>
    <row r="520" spans="5:25" x14ac:dyDescent="0.2">
      <c r="E520" s="106"/>
      <c r="F520" s="106"/>
      <c r="G520" s="106"/>
      <c r="H520" s="106"/>
      <c r="I520" s="106"/>
      <c r="J520" s="106"/>
      <c r="K520" s="106"/>
      <c r="L520" s="106"/>
      <c r="M520" s="106"/>
      <c r="N520" s="106"/>
      <c r="O520" s="106"/>
      <c r="P520" s="106"/>
      <c r="Q520" s="106"/>
      <c r="R520" s="106"/>
      <c r="S520" s="106"/>
      <c r="T520" s="106"/>
      <c r="U520" s="106"/>
      <c r="V520" s="106"/>
      <c r="W520" s="106"/>
      <c r="X520" s="106"/>
      <c r="Y520" s="106"/>
    </row>
    <row r="521" spans="5:25" x14ac:dyDescent="0.2">
      <c r="E521" s="106"/>
      <c r="F521" s="106"/>
      <c r="G521" s="106"/>
      <c r="H521" s="106"/>
      <c r="I521" s="106"/>
      <c r="J521" s="106"/>
      <c r="K521" s="106"/>
      <c r="L521" s="106"/>
      <c r="M521" s="106"/>
      <c r="N521" s="106"/>
      <c r="O521" s="106"/>
      <c r="P521" s="106"/>
      <c r="Q521" s="106"/>
      <c r="R521" s="106"/>
      <c r="S521" s="106"/>
      <c r="T521" s="106"/>
      <c r="U521" s="106"/>
      <c r="V521" s="106"/>
      <c r="W521" s="106"/>
      <c r="X521" s="106"/>
      <c r="Y521" s="106"/>
    </row>
    <row r="522" spans="5:25" x14ac:dyDescent="0.2">
      <c r="E522" s="106"/>
      <c r="F522" s="106"/>
      <c r="G522" s="106"/>
      <c r="H522" s="106"/>
      <c r="I522" s="106"/>
      <c r="J522" s="106"/>
      <c r="K522" s="106"/>
      <c r="L522" s="106"/>
      <c r="M522" s="106"/>
      <c r="N522" s="106"/>
      <c r="O522" s="106"/>
      <c r="P522" s="106"/>
      <c r="Q522" s="106"/>
      <c r="R522" s="106"/>
      <c r="S522" s="106"/>
      <c r="T522" s="106"/>
      <c r="U522" s="106"/>
      <c r="V522" s="106"/>
      <c r="W522" s="106"/>
      <c r="X522" s="106"/>
      <c r="Y522" s="106"/>
    </row>
    <row r="523" spans="5:25" x14ac:dyDescent="0.2">
      <c r="E523" s="106"/>
      <c r="F523" s="106"/>
      <c r="G523" s="106"/>
      <c r="H523" s="106"/>
      <c r="I523" s="106"/>
      <c r="J523" s="106"/>
      <c r="K523" s="106"/>
      <c r="L523" s="106"/>
      <c r="M523" s="106"/>
      <c r="N523" s="106"/>
      <c r="O523" s="106"/>
      <c r="P523" s="106"/>
      <c r="Q523" s="106"/>
      <c r="R523" s="106"/>
      <c r="S523" s="106"/>
      <c r="T523" s="106"/>
      <c r="U523" s="106"/>
      <c r="V523" s="106"/>
      <c r="W523" s="106"/>
      <c r="X523" s="106"/>
      <c r="Y523" s="106"/>
    </row>
    <row r="524" spans="5:25" x14ac:dyDescent="0.2">
      <c r="E524" s="106"/>
      <c r="F524" s="106"/>
      <c r="G524" s="106"/>
      <c r="H524" s="106"/>
      <c r="I524" s="106"/>
      <c r="J524" s="106"/>
      <c r="K524" s="106"/>
      <c r="L524" s="106"/>
      <c r="M524" s="106"/>
      <c r="N524" s="106"/>
      <c r="O524" s="106"/>
      <c r="P524" s="106"/>
      <c r="Q524" s="106"/>
      <c r="R524" s="106"/>
      <c r="S524" s="106"/>
      <c r="T524" s="106"/>
      <c r="U524" s="106"/>
      <c r="V524" s="106"/>
      <c r="W524" s="106"/>
      <c r="X524" s="106"/>
      <c r="Y524" s="106"/>
    </row>
    <row r="525" spans="5:25" x14ac:dyDescent="0.2">
      <c r="E525" s="106"/>
      <c r="F525" s="106"/>
      <c r="G525" s="106"/>
      <c r="H525" s="106"/>
      <c r="I525" s="106"/>
      <c r="J525" s="106"/>
      <c r="K525" s="106"/>
      <c r="L525" s="106"/>
      <c r="M525" s="106"/>
      <c r="N525" s="106"/>
      <c r="O525" s="106"/>
      <c r="P525" s="106"/>
      <c r="Q525" s="106"/>
      <c r="R525" s="106"/>
      <c r="S525" s="106"/>
      <c r="T525" s="106"/>
      <c r="U525" s="106"/>
      <c r="V525" s="106"/>
      <c r="W525" s="106"/>
      <c r="X525" s="106"/>
      <c r="Y525" s="106"/>
    </row>
    <row r="526" spans="5:25" x14ac:dyDescent="0.2">
      <c r="E526" s="106"/>
      <c r="F526" s="106"/>
      <c r="G526" s="106"/>
      <c r="H526" s="106"/>
      <c r="I526" s="106"/>
      <c r="J526" s="106"/>
      <c r="K526" s="106"/>
      <c r="L526" s="106"/>
      <c r="M526" s="106"/>
      <c r="N526" s="106"/>
      <c r="O526" s="106"/>
      <c r="P526" s="106"/>
      <c r="Q526" s="106"/>
      <c r="R526" s="106"/>
      <c r="S526" s="106"/>
      <c r="T526" s="106"/>
      <c r="U526" s="106"/>
      <c r="V526" s="106"/>
      <c r="W526" s="106"/>
      <c r="X526" s="106"/>
      <c r="Y526" s="106"/>
    </row>
    <row r="527" spans="5:25" x14ac:dyDescent="0.2">
      <c r="E527" s="106"/>
      <c r="F527" s="106"/>
      <c r="G527" s="106"/>
      <c r="H527" s="106"/>
      <c r="I527" s="106"/>
      <c r="J527" s="106"/>
      <c r="K527" s="106"/>
      <c r="L527" s="106"/>
      <c r="M527" s="106"/>
      <c r="N527" s="106"/>
      <c r="O527" s="106"/>
      <c r="P527" s="106"/>
      <c r="Q527" s="106"/>
      <c r="R527" s="106"/>
      <c r="S527" s="106"/>
      <c r="T527" s="106"/>
      <c r="U527" s="106"/>
      <c r="V527" s="106"/>
      <c r="W527" s="106"/>
      <c r="X527" s="106"/>
      <c r="Y527" s="106"/>
    </row>
    <row r="528" spans="5:25" x14ac:dyDescent="0.2">
      <c r="E528" s="106"/>
      <c r="F528" s="106"/>
      <c r="G528" s="106"/>
      <c r="H528" s="106"/>
      <c r="I528" s="106"/>
      <c r="J528" s="106"/>
      <c r="K528" s="106"/>
      <c r="L528" s="106"/>
      <c r="M528" s="106"/>
      <c r="N528" s="106"/>
      <c r="O528" s="106"/>
      <c r="P528" s="106"/>
      <c r="Q528" s="106"/>
      <c r="R528" s="106"/>
      <c r="S528" s="106"/>
      <c r="T528" s="106"/>
      <c r="U528" s="106"/>
      <c r="V528" s="106"/>
      <c r="W528" s="106"/>
      <c r="X528" s="106"/>
      <c r="Y528" s="106"/>
    </row>
    <row r="529" spans="5:25" x14ac:dyDescent="0.2">
      <c r="E529" s="106"/>
      <c r="F529" s="106"/>
      <c r="G529" s="106"/>
      <c r="H529" s="106"/>
      <c r="I529" s="106"/>
      <c r="J529" s="106"/>
      <c r="K529" s="106"/>
      <c r="L529" s="106"/>
      <c r="M529" s="106"/>
      <c r="N529" s="106"/>
      <c r="O529" s="106"/>
      <c r="P529" s="106"/>
      <c r="Q529" s="106"/>
      <c r="R529" s="106"/>
      <c r="S529" s="106"/>
      <c r="T529" s="106"/>
      <c r="U529" s="106"/>
      <c r="V529" s="106"/>
      <c r="W529" s="106"/>
      <c r="X529" s="106"/>
      <c r="Y529" s="106"/>
    </row>
    <row r="530" spans="5:25" x14ac:dyDescent="0.2">
      <c r="E530" s="106"/>
      <c r="F530" s="106"/>
      <c r="G530" s="106"/>
      <c r="H530" s="106"/>
      <c r="I530" s="106"/>
      <c r="J530" s="106"/>
      <c r="K530" s="106"/>
      <c r="L530" s="106"/>
      <c r="M530" s="106"/>
      <c r="N530" s="106"/>
      <c r="O530" s="106"/>
      <c r="P530" s="106"/>
      <c r="Q530" s="106"/>
      <c r="R530" s="106"/>
      <c r="S530" s="106"/>
      <c r="T530" s="106"/>
      <c r="U530" s="106"/>
      <c r="V530" s="106"/>
      <c r="W530" s="106"/>
      <c r="X530" s="106"/>
      <c r="Y530" s="106"/>
    </row>
    <row r="531" spans="5:25" x14ac:dyDescent="0.2">
      <c r="E531" s="106"/>
      <c r="F531" s="106"/>
      <c r="G531" s="106"/>
      <c r="H531" s="106"/>
      <c r="I531" s="106"/>
      <c r="J531" s="106"/>
      <c r="K531" s="106"/>
      <c r="L531" s="106"/>
      <c r="M531" s="106"/>
      <c r="N531" s="106"/>
      <c r="O531" s="106"/>
      <c r="P531" s="106"/>
      <c r="Q531" s="106"/>
      <c r="R531" s="106"/>
      <c r="S531" s="106"/>
      <c r="T531" s="106"/>
      <c r="U531" s="106"/>
      <c r="V531" s="106"/>
      <c r="W531" s="106"/>
      <c r="X531" s="106"/>
      <c r="Y531" s="106"/>
    </row>
    <row r="532" spans="5:25" x14ac:dyDescent="0.2">
      <c r="E532" s="106"/>
      <c r="F532" s="106"/>
      <c r="G532" s="106"/>
      <c r="H532" s="106"/>
      <c r="I532" s="106"/>
      <c r="J532" s="106"/>
      <c r="K532" s="106"/>
      <c r="L532" s="106"/>
      <c r="M532" s="106"/>
      <c r="N532" s="106"/>
      <c r="O532" s="106"/>
      <c r="P532" s="106"/>
      <c r="Q532" s="106"/>
      <c r="R532" s="106"/>
      <c r="S532" s="106"/>
      <c r="T532" s="106"/>
      <c r="U532" s="106"/>
      <c r="V532" s="106"/>
      <c r="W532" s="106"/>
      <c r="X532" s="106"/>
      <c r="Y532" s="106"/>
    </row>
    <row r="533" spans="5:25" x14ac:dyDescent="0.2">
      <c r="E533" s="106"/>
      <c r="F533" s="106"/>
      <c r="G533" s="106"/>
      <c r="H533" s="106"/>
      <c r="I533" s="106"/>
      <c r="J533" s="106"/>
      <c r="K533" s="106"/>
      <c r="L533" s="106"/>
      <c r="M533" s="106"/>
      <c r="N533" s="106"/>
      <c r="O533" s="106"/>
      <c r="P533" s="106"/>
      <c r="Q533" s="106"/>
      <c r="R533" s="106"/>
      <c r="S533" s="106"/>
      <c r="T533" s="106"/>
      <c r="U533" s="106"/>
      <c r="V533" s="106"/>
      <c r="W533" s="106"/>
      <c r="X533" s="106"/>
      <c r="Y533" s="106"/>
    </row>
    <row r="534" spans="5:25" x14ac:dyDescent="0.2">
      <c r="E534" s="106"/>
      <c r="F534" s="106"/>
      <c r="G534" s="106"/>
      <c r="H534" s="106"/>
      <c r="I534" s="106"/>
      <c r="J534" s="106"/>
      <c r="K534" s="106"/>
      <c r="L534" s="106"/>
      <c r="M534" s="106"/>
      <c r="N534" s="106"/>
      <c r="O534" s="106"/>
      <c r="P534" s="106"/>
      <c r="Q534" s="106"/>
      <c r="R534" s="106"/>
      <c r="S534" s="106"/>
      <c r="T534" s="106"/>
      <c r="U534" s="106"/>
      <c r="V534" s="106"/>
      <c r="W534" s="106"/>
      <c r="X534" s="106"/>
      <c r="Y534" s="106"/>
    </row>
    <row r="535" spans="5:25" x14ac:dyDescent="0.2">
      <c r="E535" s="106"/>
      <c r="F535" s="106"/>
      <c r="G535" s="106"/>
      <c r="H535" s="106"/>
      <c r="I535" s="106"/>
      <c r="J535" s="106"/>
      <c r="K535" s="106"/>
      <c r="L535" s="106"/>
      <c r="M535" s="106"/>
      <c r="N535" s="106"/>
      <c r="O535" s="106"/>
      <c r="P535" s="106"/>
      <c r="Q535" s="106"/>
      <c r="R535" s="106"/>
      <c r="S535" s="106"/>
      <c r="T535" s="106"/>
      <c r="U535" s="106"/>
      <c r="V535" s="106"/>
      <c r="W535" s="106"/>
      <c r="X535" s="106"/>
      <c r="Y535" s="106"/>
    </row>
    <row r="536" spans="5:25" x14ac:dyDescent="0.2">
      <c r="E536" s="106"/>
      <c r="F536" s="106"/>
      <c r="G536" s="106"/>
      <c r="H536" s="106"/>
      <c r="I536" s="106"/>
      <c r="J536" s="106"/>
      <c r="K536" s="106"/>
      <c r="L536" s="106"/>
      <c r="M536" s="106"/>
      <c r="N536" s="106"/>
      <c r="O536" s="106"/>
      <c r="P536" s="106"/>
      <c r="Q536" s="106"/>
      <c r="R536" s="106"/>
      <c r="S536" s="106"/>
      <c r="T536" s="106"/>
      <c r="U536" s="106"/>
      <c r="V536" s="106"/>
      <c r="W536" s="106"/>
      <c r="X536" s="106"/>
      <c r="Y536" s="106"/>
    </row>
    <row r="537" spans="5:25" x14ac:dyDescent="0.2">
      <c r="E537" s="106"/>
      <c r="F537" s="106"/>
      <c r="G537" s="106"/>
      <c r="H537" s="106"/>
      <c r="I537" s="106"/>
      <c r="J537" s="106"/>
      <c r="K537" s="106"/>
      <c r="L537" s="106"/>
      <c r="M537" s="106"/>
      <c r="N537" s="106"/>
      <c r="O537" s="106"/>
      <c r="P537" s="106"/>
      <c r="Q537" s="106"/>
      <c r="R537" s="106"/>
      <c r="S537" s="106"/>
      <c r="T537" s="106"/>
      <c r="U537" s="106"/>
      <c r="V537" s="106"/>
      <c r="W537" s="106"/>
      <c r="X537" s="106"/>
      <c r="Y537" s="106"/>
    </row>
    <row r="538" spans="5:25" x14ac:dyDescent="0.2">
      <c r="E538" s="106"/>
      <c r="F538" s="106"/>
      <c r="G538" s="106"/>
      <c r="H538" s="106"/>
      <c r="I538" s="106"/>
      <c r="J538" s="106"/>
      <c r="K538" s="106"/>
      <c r="L538" s="106"/>
      <c r="M538" s="106"/>
      <c r="N538" s="106"/>
      <c r="O538" s="106"/>
      <c r="P538" s="106"/>
      <c r="Q538" s="106"/>
      <c r="R538" s="106"/>
      <c r="S538" s="106"/>
      <c r="T538" s="106"/>
      <c r="U538" s="106"/>
      <c r="V538" s="106"/>
      <c r="W538" s="106"/>
      <c r="X538" s="106"/>
      <c r="Y538" s="106"/>
    </row>
    <row r="539" spans="5:25" x14ac:dyDescent="0.2">
      <c r="E539" s="106"/>
      <c r="F539" s="106"/>
      <c r="G539" s="106"/>
      <c r="H539" s="106"/>
      <c r="I539" s="106"/>
      <c r="J539" s="106"/>
      <c r="K539" s="106"/>
      <c r="L539" s="106"/>
      <c r="M539" s="106"/>
      <c r="N539" s="106"/>
      <c r="O539" s="106"/>
      <c r="P539" s="106"/>
      <c r="Q539" s="106"/>
      <c r="R539" s="106"/>
      <c r="S539" s="106"/>
      <c r="T539" s="106"/>
      <c r="U539" s="106"/>
      <c r="V539" s="106"/>
      <c r="W539" s="106"/>
      <c r="X539" s="106"/>
      <c r="Y539" s="106"/>
    </row>
    <row r="540" spans="5:25" x14ac:dyDescent="0.2">
      <c r="E540" s="106"/>
      <c r="F540" s="106"/>
      <c r="G540" s="106"/>
      <c r="H540" s="106"/>
      <c r="I540" s="106"/>
      <c r="J540" s="106"/>
      <c r="K540" s="106"/>
      <c r="L540" s="106"/>
      <c r="M540" s="106"/>
      <c r="N540" s="106"/>
      <c r="O540" s="106"/>
      <c r="P540" s="106"/>
      <c r="Q540" s="106"/>
      <c r="R540" s="106"/>
      <c r="S540" s="106"/>
      <c r="T540" s="106"/>
      <c r="U540" s="106"/>
      <c r="V540" s="106"/>
      <c r="W540" s="106"/>
      <c r="X540" s="106"/>
      <c r="Y540" s="106"/>
    </row>
    <row r="541" spans="5:25" x14ac:dyDescent="0.2">
      <c r="E541" s="106"/>
      <c r="F541" s="106"/>
      <c r="G541" s="106"/>
      <c r="H541" s="106"/>
      <c r="I541" s="106"/>
      <c r="J541" s="106"/>
      <c r="K541" s="106"/>
      <c r="L541" s="106"/>
      <c r="M541" s="106"/>
      <c r="N541" s="106"/>
      <c r="O541" s="106"/>
      <c r="P541" s="106"/>
      <c r="Q541" s="106"/>
      <c r="R541" s="106"/>
      <c r="S541" s="106"/>
      <c r="T541" s="106"/>
      <c r="U541" s="106"/>
      <c r="V541" s="106"/>
      <c r="W541" s="106"/>
      <c r="X541" s="106"/>
      <c r="Y541" s="106"/>
    </row>
    <row r="542" spans="5:25" x14ac:dyDescent="0.2">
      <c r="E542" s="106"/>
      <c r="F542" s="106"/>
      <c r="G542" s="106"/>
      <c r="H542" s="106"/>
      <c r="I542" s="106"/>
      <c r="J542" s="106"/>
      <c r="K542" s="106"/>
      <c r="L542" s="106"/>
      <c r="M542" s="106"/>
      <c r="N542" s="106"/>
      <c r="O542" s="106"/>
      <c r="P542" s="106"/>
      <c r="Q542" s="106"/>
      <c r="R542" s="106"/>
      <c r="S542" s="106"/>
      <c r="T542" s="106"/>
      <c r="U542" s="106"/>
      <c r="V542" s="106"/>
      <c r="W542" s="106"/>
      <c r="X542" s="106"/>
      <c r="Y542" s="106"/>
    </row>
    <row r="543" spans="5:25" x14ac:dyDescent="0.2">
      <c r="E543" s="106"/>
      <c r="F543" s="106"/>
      <c r="G543" s="106"/>
      <c r="H543" s="106"/>
      <c r="I543" s="106"/>
      <c r="J543" s="106"/>
      <c r="K543" s="106"/>
      <c r="L543" s="106"/>
      <c r="M543" s="106"/>
      <c r="N543" s="106"/>
      <c r="O543" s="106"/>
      <c r="P543" s="106"/>
      <c r="Q543" s="106"/>
      <c r="R543" s="106"/>
      <c r="S543" s="106"/>
      <c r="T543" s="106"/>
      <c r="U543" s="106"/>
      <c r="V543" s="106"/>
      <c r="W543" s="106"/>
      <c r="X543" s="106"/>
      <c r="Y543" s="106"/>
    </row>
    <row r="544" spans="5:25" x14ac:dyDescent="0.2">
      <c r="E544" s="106"/>
      <c r="F544" s="106"/>
      <c r="G544" s="106"/>
      <c r="H544" s="106"/>
      <c r="I544" s="106"/>
      <c r="J544" s="106"/>
      <c r="K544" s="106"/>
      <c r="L544" s="106"/>
      <c r="M544" s="106"/>
      <c r="N544" s="106"/>
      <c r="O544" s="106"/>
      <c r="P544" s="106"/>
      <c r="Q544" s="106"/>
      <c r="R544" s="106"/>
      <c r="S544" s="106"/>
      <c r="T544" s="106"/>
      <c r="U544" s="106"/>
      <c r="V544" s="106"/>
      <c r="W544" s="106"/>
      <c r="X544" s="106"/>
      <c r="Y544" s="106"/>
    </row>
    <row r="545" spans="5:25" x14ac:dyDescent="0.2">
      <c r="E545" s="106"/>
      <c r="F545" s="106"/>
      <c r="G545" s="106"/>
      <c r="H545" s="106"/>
      <c r="I545" s="106"/>
      <c r="J545" s="106"/>
      <c r="K545" s="106"/>
      <c r="L545" s="106"/>
      <c r="M545" s="106"/>
      <c r="N545" s="106"/>
      <c r="O545" s="106"/>
      <c r="P545" s="106"/>
      <c r="Q545" s="106"/>
      <c r="R545" s="106"/>
      <c r="S545" s="106"/>
      <c r="T545" s="106"/>
      <c r="U545" s="106"/>
      <c r="V545" s="106"/>
      <c r="W545" s="106"/>
      <c r="X545" s="106"/>
      <c r="Y545" s="106"/>
    </row>
    <row r="546" spans="5:25" x14ac:dyDescent="0.2">
      <c r="E546" s="106"/>
      <c r="F546" s="106"/>
      <c r="G546" s="106"/>
      <c r="H546" s="106"/>
      <c r="I546" s="106"/>
      <c r="J546" s="106"/>
      <c r="K546" s="106"/>
      <c r="L546" s="106"/>
      <c r="M546" s="106"/>
      <c r="N546" s="106"/>
      <c r="O546" s="106"/>
      <c r="P546" s="106"/>
      <c r="Q546" s="106"/>
      <c r="R546" s="106"/>
      <c r="S546" s="106"/>
      <c r="T546" s="106"/>
      <c r="U546" s="106"/>
      <c r="V546" s="106"/>
      <c r="W546" s="106"/>
      <c r="X546" s="106"/>
      <c r="Y546" s="106"/>
    </row>
    <row r="547" spans="5:25" x14ac:dyDescent="0.2">
      <c r="E547" s="106"/>
      <c r="F547" s="106"/>
      <c r="G547" s="106"/>
      <c r="H547" s="106"/>
      <c r="I547" s="106"/>
      <c r="J547" s="106"/>
      <c r="K547" s="106"/>
      <c r="L547" s="106"/>
      <c r="M547" s="106"/>
      <c r="N547" s="106"/>
      <c r="O547" s="106"/>
      <c r="P547" s="106"/>
      <c r="Q547" s="106"/>
      <c r="R547" s="106"/>
      <c r="S547" s="106"/>
      <c r="T547" s="106"/>
      <c r="U547" s="106"/>
      <c r="V547" s="106"/>
      <c r="W547" s="106"/>
      <c r="X547" s="106"/>
      <c r="Y547" s="106"/>
    </row>
    <row r="548" spans="5:25" x14ac:dyDescent="0.2">
      <c r="E548" s="106"/>
      <c r="F548" s="106"/>
      <c r="G548" s="106"/>
      <c r="H548" s="106"/>
      <c r="I548" s="106"/>
      <c r="J548" s="106"/>
      <c r="K548" s="106"/>
      <c r="L548" s="106"/>
      <c r="M548" s="106"/>
      <c r="N548" s="106"/>
      <c r="O548" s="106"/>
      <c r="P548" s="106"/>
      <c r="Q548" s="106"/>
      <c r="R548" s="106"/>
      <c r="S548" s="106"/>
      <c r="T548" s="106"/>
      <c r="U548" s="106"/>
      <c r="V548" s="106"/>
      <c r="W548" s="106"/>
      <c r="X548" s="106"/>
      <c r="Y548" s="106"/>
    </row>
    <row r="549" spans="5:25" x14ac:dyDescent="0.2">
      <c r="E549" s="106"/>
      <c r="F549" s="106"/>
      <c r="G549" s="106"/>
      <c r="H549" s="106"/>
      <c r="I549" s="106"/>
      <c r="J549" s="106"/>
      <c r="K549" s="106"/>
      <c r="L549" s="106"/>
      <c r="M549" s="106"/>
      <c r="N549" s="106"/>
      <c r="O549" s="106"/>
      <c r="P549" s="106"/>
      <c r="Q549" s="106"/>
      <c r="R549" s="106"/>
      <c r="S549" s="106"/>
      <c r="T549" s="106"/>
      <c r="U549" s="106"/>
      <c r="V549" s="106"/>
      <c r="W549" s="106"/>
      <c r="X549" s="106"/>
      <c r="Y549" s="106"/>
    </row>
    <row r="550" spans="5:25" x14ac:dyDescent="0.2">
      <c r="E550" s="106"/>
      <c r="F550" s="106"/>
      <c r="G550" s="106"/>
      <c r="H550" s="106"/>
      <c r="I550" s="106"/>
      <c r="J550" s="106"/>
      <c r="K550" s="106"/>
      <c r="L550" s="106"/>
      <c r="M550" s="106"/>
      <c r="N550" s="106"/>
      <c r="O550" s="106"/>
      <c r="P550" s="106"/>
      <c r="Q550" s="106"/>
      <c r="R550" s="106"/>
      <c r="S550" s="106"/>
      <c r="T550" s="106"/>
      <c r="U550" s="106"/>
      <c r="V550" s="106"/>
      <c r="W550" s="106"/>
      <c r="X550" s="106"/>
      <c r="Y550" s="106"/>
    </row>
    <row r="551" spans="5:25" x14ac:dyDescent="0.2">
      <c r="E551" s="106"/>
      <c r="F551" s="106"/>
      <c r="G551" s="106"/>
      <c r="H551" s="106"/>
      <c r="I551" s="106"/>
      <c r="J551" s="106"/>
      <c r="K551" s="106"/>
      <c r="L551" s="106"/>
      <c r="M551" s="106"/>
      <c r="N551" s="106"/>
      <c r="O551" s="106"/>
      <c r="P551" s="106"/>
      <c r="Q551" s="106"/>
      <c r="R551" s="106"/>
      <c r="S551" s="106"/>
      <c r="T551" s="106"/>
      <c r="U551" s="106"/>
      <c r="V551" s="106"/>
      <c r="W551" s="106"/>
      <c r="X551" s="106"/>
      <c r="Y551" s="106"/>
    </row>
    <row r="552" spans="5:25" x14ac:dyDescent="0.2">
      <c r="E552" s="106"/>
      <c r="F552" s="106"/>
      <c r="G552" s="106"/>
      <c r="H552" s="106"/>
      <c r="I552" s="106"/>
      <c r="J552" s="106"/>
      <c r="K552" s="106"/>
      <c r="L552" s="106"/>
      <c r="M552" s="106"/>
      <c r="N552" s="106"/>
      <c r="O552" s="106"/>
      <c r="P552" s="106"/>
      <c r="Q552" s="106"/>
      <c r="R552" s="106"/>
      <c r="S552" s="106"/>
      <c r="T552" s="106"/>
      <c r="U552" s="106"/>
      <c r="V552" s="106"/>
      <c r="W552" s="106"/>
      <c r="X552" s="106"/>
      <c r="Y552" s="106"/>
    </row>
    <row r="553" spans="5:25" x14ac:dyDescent="0.2">
      <c r="E553" s="106"/>
      <c r="F553" s="106"/>
      <c r="G553" s="106"/>
      <c r="H553" s="106"/>
      <c r="I553" s="106"/>
      <c r="J553" s="106"/>
      <c r="K553" s="106"/>
      <c r="L553" s="106"/>
      <c r="M553" s="106"/>
      <c r="N553" s="106"/>
      <c r="O553" s="106"/>
      <c r="P553" s="106"/>
      <c r="Q553" s="106"/>
      <c r="R553" s="106"/>
      <c r="S553" s="106"/>
      <c r="T553" s="106"/>
      <c r="U553" s="106"/>
      <c r="V553" s="106"/>
      <c r="W553" s="106"/>
      <c r="X553" s="106"/>
      <c r="Y553" s="106"/>
    </row>
    <row r="554" spans="5:25" x14ac:dyDescent="0.2">
      <c r="E554" s="106"/>
      <c r="F554" s="106"/>
      <c r="G554" s="106"/>
      <c r="H554" s="106"/>
      <c r="I554" s="106"/>
      <c r="J554" s="106"/>
      <c r="K554" s="106"/>
      <c r="L554" s="106"/>
      <c r="M554" s="106"/>
      <c r="N554" s="106"/>
      <c r="O554" s="106"/>
      <c r="P554" s="106"/>
      <c r="Q554" s="106"/>
      <c r="R554" s="106"/>
      <c r="S554" s="106"/>
      <c r="T554" s="106"/>
      <c r="U554" s="106"/>
      <c r="V554" s="106"/>
      <c r="W554" s="106"/>
      <c r="X554" s="106"/>
      <c r="Y554" s="106"/>
    </row>
    <row r="555" spans="5:25" x14ac:dyDescent="0.2">
      <c r="E555" s="106"/>
      <c r="F555" s="106"/>
      <c r="G555" s="106"/>
      <c r="H555" s="106"/>
      <c r="I555" s="106"/>
      <c r="J555" s="106"/>
      <c r="K555" s="106"/>
      <c r="L555" s="106"/>
      <c r="M555" s="106"/>
      <c r="N555" s="106"/>
      <c r="O555" s="106"/>
      <c r="P555" s="106"/>
      <c r="Q555" s="106"/>
      <c r="R555" s="106"/>
      <c r="S555" s="106"/>
      <c r="T555" s="106"/>
      <c r="U555" s="106"/>
      <c r="V555" s="106"/>
      <c r="W555" s="106"/>
      <c r="X555" s="106"/>
      <c r="Y555" s="106"/>
    </row>
    <row r="556" spans="5:25" x14ac:dyDescent="0.2">
      <c r="E556" s="106"/>
      <c r="F556" s="106"/>
      <c r="G556" s="106"/>
      <c r="H556" s="106"/>
      <c r="I556" s="106"/>
      <c r="J556" s="106"/>
      <c r="K556" s="106"/>
      <c r="L556" s="106"/>
      <c r="M556" s="106"/>
      <c r="N556" s="106"/>
      <c r="O556" s="106"/>
      <c r="P556" s="106"/>
      <c r="Q556" s="106"/>
      <c r="R556" s="106"/>
      <c r="S556" s="106"/>
      <c r="T556" s="106"/>
      <c r="U556" s="106"/>
      <c r="V556" s="106"/>
      <c r="W556" s="106"/>
      <c r="X556" s="106"/>
      <c r="Y556" s="106"/>
    </row>
    <row r="557" spans="5:25" x14ac:dyDescent="0.2">
      <c r="E557" s="106"/>
      <c r="F557" s="106"/>
      <c r="G557" s="106"/>
      <c r="H557" s="106"/>
      <c r="I557" s="106"/>
      <c r="J557" s="106"/>
      <c r="K557" s="106"/>
      <c r="L557" s="106"/>
      <c r="M557" s="106"/>
      <c r="N557" s="106"/>
      <c r="O557" s="106"/>
      <c r="P557" s="106"/>
      <c r="Q557" s="106"/>
      <c r="R557" s="106"/>
      <c r="S557" s="106"/>
      <c r="T557" s="106"/>
      <c r="U557" s="106"/>
      <c r="V557" s="106"/>
      <c r="W557" s="106"/>
      <c r="X557" s="106"/>
      <c r="Y557" s="106"/>
    </row>
    <row r="558" spans="5:25" x14ac:dyDescent="0.2">
      <c r="E558" s="106"/>
      <c r="F558" s="106"/>
      <c r="G558" s="106"/>
      <c r="H558" s="106"/>
      <c r="I558" s="106"/>
      <c r="J558" s="106"/>
      <c r="K558" s="106"/>
      <c r="L558" s="106"/>
      <c r="M558" s="106"/>
      <c r="N558" s="106"/>
      <c r="O558" s="106"/>
      <c r="P558" s="106"/>
      <c r="Q558" s="106"/>
      <c r="R558" s="106"/>
      <c r="S558" s="106"/>
      <c r="T558" s="106"/>
      <c r="U558" s="106"/>
      <c r="V558" s="106"/>
      <c r="W558" s="106"/>
      <c r="X558" s="106"/>
      <c r="Y558" s="106"/>
    </row>
    <row r="559" spans="5:25" x14ac:dyDescent="0.2">
      <c r="E559" s="106"/>
      <c r="F559" s="106"/>
      <c r="G559" s="106"/>
      <c r="H559" s="106"/>
      <c r="I559" s="106"/>
      <c r="J559" s="106"/>
      <c r="K559" s="106"/>
      <c r="L559" s="106"/>
      <c r="M559" s="106"/>
      <c r="N559" s="106"/>
      <c r="O559" s="106"/>
      <c r="P559" s="106"/>
      <c r="Q559" s="106"/>
      <c r="R559" s="106"/>
      <c r="S559" s="106"/>
      <c r="T559" s="106"/>
      <c r="U559" s="106"/>
      <c r="V559" s="106"/>
      <c r="W559" s="106"/>
      <c r="X559" s="106"/>
      <c r="Y559" s="106"/>
    </row>
    <row r="560" spans="5:25" x14ac:dyDescent="0.2">
      <c r="E560" s="106"/>
      <c r="F560" s="106"/>
      <c r="G560" s="106"/>
      <c r="H560" s="106"/>
      <c r="I560" s="106"/>
      <c r="J560" s="106"/>
      <c r="K560" s="106"/>
      <c r="L560" s="106"/>
      <c r="M560" s="106"/>
      <c r="N560" s="106"/>
      <c r="O560" s="106"/>
      <c r="P560" s="106"/>
      <c r="Q560" s="106"/>
      <c r="R560" s="106"/>
      <c r="S560" s="106"/>
      <c r="T560" s="106"/>
      <c r="U560" s="106"/>
      <c r="V560" s="106"/>
      <c r="W560" s="106"/>
      <c r="X560" s="106"/>
      <c r="Y560" s="106"/>
    </row>
    <row r="561" spans="5:25" x14ac:dyDescent="0.2">
      <c r="E561" s="106"/>
      <c r="F561" s="106"/>
      <c r="G561" s="106"/>
      <c r="H561" s="106"/>
      <c r="I561" s="106"/>
      <c r="J561" s="106"/>
      <c r="K561" s="106"/>
      <c r="L561" s="106"/>
      <c r="M561" s="106"/>
      <c r="N561" s="106"/>
      <c r="O561" s="106"/>
      <c r="P561" s="106"/>
      <c r="Q561" s="106"/>
      <c r="R561" s="106"/>
      <c r="S561" s="106"/>
      <c r="T561" s="106"/>
      <c r="U561" s="106"/>
      <c r="V561" s="106"/>
      <c r="W561" s="106"/>
      <c r="X561" s="106"/>
      <c r="Y561" s="106"/>
    </row>
    <row r="562" spans="5:25" x14ac:dyDescent="0.2">
      <c r="E562" s="106"/>
      <c r="F562" s="106"/>
      <c r="G562" s="106"/>
      <c r="H562" s="106"/>
      <c r="I562" s="106"/>
      <c r="J562" s="106"/>
      <c r="K562" s="106"/>
      <c r="L562" s="106"/>
      <c r="M562" s="106"/>
      <c r="N562" s="106"/>
      <c r="O562" s="106"/>
      <c r="P562" s="106"/>
      <c r="Q562" s="106"/>
      <c r="R562" s="106"/>
      <c r="S562" s="106"/>
      <c r="T562" s="106"/>
      <c r="U562" s="106"/>
      <c r="V562" s="106"/>
      <c r="W562" s="106"/>
      <c r="X562" s="106"/>
      <c r="Y562" s="106"/>
    </row>
    <row r="563" spans="5:25" x14ac:dyDescent="0.2">
      <c r="E563" s="106"/>
      <c r="F563" s="106"/>
      <c r="G563" s="106"/>
      <c r="H563" s="106"/>
      <c r="I563" s="106"/>
      <c r="J563" s="106"/>
      <c r="K563" s="106"/>
      <c r="L563" s="106"/>
      <c r="M563" s="106"/>
      <c r="N563" s="106"/>
      <c r="O563" s="106"/>
      <c r="P563" s="106"/>
      <c r="Q563" s="106"/>
      <c r="R563" s="106"/>
      <c r="S563" s="106"/>
      <c r="T563" s="106"/>
      <c r="U563" s="106"/>
      <c r="V563" s="106"/>
      <c r="W563" s="106"/>
      <c r="X563" s="106"/>
      <c r="Y563" s="106"/>
    </row>
    <row r="564" spans="5:25" x14ac:dyDescent="0.2">
      <c r="E564" s="106"/>
      <c r="F564" s="106"/>
      <c r="G564" s="106"/>
      <c r="H564" s="106"/>
      <c r="I564" s="106"/>
      <c r="J564" s="106"/>
      <c r="K564" s="106"/>
      <c r="L564" s="106"/>
      <c r="M564" s="106"/>
      <c r="N564" s="106"/>
      <c r="O564" s="106"/>
      <c r="P564" s="106"/>
      <c r="Q564" s="106"/>
      <c r="R564" s="106"/>
      <c r="S564" s="106"/>
      <c r="T564" s="106"/>
      <c r="U564" s="106"/>
      <c r="V564" s="106"/>
      <c r="W564" s="106"/>
      <c r="X564" s="106"/>
      <c r="Y564" s="106"/>
    </row>
    <row r="565" spans="5:25" x14ac:dyDescent="0.2">
      <c r="E565" s="106"/>
      <c r="F565" s="106"/>
      <c r="G565" s="106"/>
      <c r="H565" s="106"/>
      <c r="I565" s="106"/>
      <c r="J565" s="106"/>
      <c r="K565" s="106"/>
      <c r="L565" s="106"/>
      <c r="M565" s="106"/>
      <c r="N565" s="106"/>
      <c r="O565" s="106"/>
      <c r="P565" s="106"/>
      <c r="Q565" s="106"/>
      <c r="R565" s="106"/>
      <c r="S565" s="106"/>
      <c r="T565" s="106"/>
      <c r="U565" s="106"/>
      <c r="V565" s="106"/>
      <c r="W565" s="106"/>
      <c r="X565" s="106"/>
      <c r="Y565" s="106"/>
    </row>
    <row r="566" spans="5:25" x14ac:dyDescent="0.2">
      <c r="E566" s="106"/>
      <c r="F566" s="106"/>
      <c r="G566" s="106"/>
      <c r="H566" s="106"/>
      <c r="I566" s="106"/>
      <c r="J566" s="106"/>
      <c r="K566" s="106"/>
      <c r="L566" s="106"/>
      <c r="M566" s="106"/>
      <c r="N566" s="106"/>
      <c r="O566" s="106"/>
      <c r="P566" s="106"/>
      <c r="Q566" s="106"/>
      <c r="R566" s="106"/>
      <c r="S566" s="106"/>
      <c r="T566" s="106"/>
      <c r="U566" s="106"/>
      <c r="V566" s="106"/>
      <c r="W566" s="106"/>
      <c r="X566" s="106"/>
      <c r="Y566" s="106"/>
    </row>
    <row r="567" spans="5:25" x14ac:dyDescent="0.2">
      <c r="E567" s="106"/>
      <c r="F567" s="106"/>
      <c r="G567" s="106"/>
      <c r="H567" s="106"/>
      <c r="I567" s="106"/>
      <c r="J567" s="106"/>
      <c r="K567" s="106"/>
      <c r="L567" s="106"/>
      <c r="M567" s="106"/>
      <c r="N567" s="106"/>
      <c r="O567" s="106"/>
      <c r="P567" s="106"/>
      <c r="Q567" s="106"/>
      <c r="R567" s="106"/>
      <c r="S567" s="106"/>
      <c r="T567" s="106"/>
      <c r="U567" s="106"/>
      <c r="V567" s="106"/>
      <c r="W567" s="106"/>
      <c r="X567" s="106"/>
      <c r="Y567" s="106"/>
    </row>
    <row r="568" spans="5:25" x14ac:dyDescent="0.2">
      <c r="E568" s="106"/>
      <c r="F568" s="106"/>
      <c r="G568" s="106"/>
      <c r="H568" s="106"/>
      <c r="I568" s="106"/>
      <c r="J568" s="106"/>
      <c r="K568" s="106"/>
      <c r="L568" s="106"/>
      <c r="M568" s="106"/>
      <c r="N568" s="106"/>
      <c r="O568" s="106"/>
      <c r="P568" s="106"/>
      <c r="Q568" s="106"/>
      <c r="R568" s="106"/>
      <c r="S568" s="106"/>
      <c r="T568" s="106"/>
      <c r="U568" s="106"/>
      <c r="V568" s="106"/>
      <c r="W568" s="106"/>
      <c r="X568" s="106"/>
      <c r="Y568" s="106"/>
    </row>
    <row r="569" spans="5:25" x14ac:dyDescent="0.2">
      <c r="E569" s="106"/>
      <c r="F569" s="106"/>
      <c r="G569" s="106"/>
      <c r="H569" s="106"/>
      <c r="I569" s="106"/>
      <c r="J569" s="106"/>
      <c r="K569" s="106"/>
      <c r="L569" s="106"/>
      <c r="M569" s="106"/>
      <c r="N569" s="106"/>
      <c r="O569" s="106"/>
      <c r="P569" s="106"/>
      <c r="Q569" s="106"/>
      <c r="R569" s="106"/>
      <c r="S569" s="106"/>
      <c r="T569" s="106"/>
      <c r="U569" s="106"/>
      <c r="V569" s="106"/>
      <c r="W569" s="106"/>
      <c r="X569" s="106"/>
      <c r="Y569" s="106"/>
    </row>
    <row r="570" spans="5:25" x14ac:dyDescent="0.2">
      <c r="E570" s="106"/>
      <c r="F570" s="106"/>
      <c r="G570" s="106"/>
      <c r="H570" s="106"/>
      <c r="I570" s="106"/>
      <c r="J570" s="106"/>
      <c r="K570" s="106"/>
      <c r="L570" s="106"/>
      <c r="M570" s="106"/>
      <c r="N570" s="106"/>
      <c r="O570" s="106"/>
      <c r="P570" s="106"/>
      <c r="Q570" s="106"/>
      <c r="R570" s="106"/>
      <c r="S570" s="106"/>
      <c r="T570" s="106"/>
      <c r="U570" s="106"/>
      <c r="V570" s="106"/>
      <c r="W570" s="106"/>
      <c r="X570" s="106"/>
      <c r="Y570" s="106"/>
    </row>
    <row r="571" spans="5:25" x14ac:dyDescent="0.2">
      <c r="E571" s="106"/>
      <c r="F571" s="106"/>
      <c r="G571" s="106"/>
      <c r="H571" s="106"/>
      <c r="I571" s="106"/>
      <c r="J571" s="106"/>
      <c r="K571" s="106"/>
      <c r="L571" s="106"/>
      <c r="M571" s="106"/>
      <c r="N571" s="106"/>
      <c r="O571" s="106"/>
      <c r="P571" s="106"/>
      <c r="Q571" s="106"/>
      <c r="R571" s="106"/>
      <c r="S571" s="106"/>
      <c r="T571" s="106"/>
      <c r="U571" s="106"/>
      <c r="V571" s="106"/>
      <c r="W571" s="106"/>
      <c r="X571" s="106"/>
      <c r="Y571" s="106"/>
    </row>
    <row r="572" spans="5:25" x14ac:dyDescent="0.2">
      <c r="E572" s="106"/>
      <c r="F572" s="106"/>
      <c r="G572" s="106"/>
      <c r="H572" s="106"/>
      <c r="I572" s="106"/>
      <c r="J572" s="106"/>
      <c r="K572" s="106"/>
      <c r="L572" s="106"/>
      <c r="M572" s="106"/>
      <c r="N572" s="106"/>
      <c r="O572" s="106"/>
      <c r="P572" s="106"/>
      <c r="Q572" s="106"/>
      <c r="R572" s="106"/>
      <c r="S572" s="106"/>
      <c r="T572" s="106"/>
      <c r="U572" s="106"/>
      <c r="V572" s="106"/>
      <c r="W572" s="106"/>
      <c r="X572" s="106"/>
      <c r="Y572" s="106"/>
    </row>
    <row r="573" spans="5:25" x14ac:dyDescent="0.2">
      <c r="E573" s="106"/>
      <c r="F573" s="106"/>
      <c r="G573" s="106"/>
      <c r="H573" s="106"/>
      <c r="I573" s="106"/>
      <c r="J573" s="106"/>
      <c r="K573" s="106"/>
      <c r="L573" s="106"/>
      <c r="M573" s="106"/>
      <c r="N573" s="106"/>
      <c r="O573" s="106"/>
      <c r="P573" s="106"/>
      <c r="Q573" s="106"/>
      <c r="R573" s="106"/>
      <c r="S573" s="106"/>
      <c r="T573" s="106"/>
      <c r="U573" s="106"/>
      <c r="V573" s="106"/>
      <c r="W573" s="106"/>
      <c r="X573" s="106"/>
      <c r="Y573" s="106"/>
    </row>
    <row r="574" spans="5:25" x14ac:dyDescent="0.2">
      <c r="E574" s="106"/>
      <c r="F574" s="106"/>
      <c r="G574" s="106"/>
      <c r="H574" s="106"/>
      <c r="I574" s="106"/>
      <c r="J574" s="106"/>
      <c r="K574" s="106"/>
      <c r="L574" s="106"/>
      <c r="M574" s="106"/>
      <c r="N574" s="106"/>
      <c r="O574" s="106"/>
      <c r="P574" s="106"/>
      <c r="Q574" s="106"/>
      <c r="R574" s="106"/>
      <c r="S574" s="106"/>
      <c r="T574" s="106"/>
      <c r="U574" s="106"/>
      <c r="V574" s="106"/>
      <c r="W574" s="106"/>
      <c r="X574" s="106"/>
      <c r="Y574" s="106"/>
    </row>
    <row r="575" spans="5:25" x14ac:dyDescent="0.2">
      <c r="E575" s="106"/>
      <c r="F575" s="106"/>
      <c r="G575" s="106"/>
      <c r="H575" s="106"/>
      <c r="I575" s="106"/>
      <c r="J575" s="106"/>
      <c r="K575" s="106"/>
      <c r="L575" s="106"/>
      <c r="M575" s="106"/>
      <c r="N575" s="106"/>
      <c r="O575" s="106"/>
      <c r="P575" s="106"/>
      <c r="Q575" s="106"/>
      <c r="R575" s="106"/>
      <c r="S575" s="106"/>
      <c r="T575" s="106"/>
      <c r="U575" s="106"/>
      <c r="V575" s="106"/>
      <c r="W575" s="106"/>
      <c r="X575" s="106"/>
      <c r="Y575" s="106"/>
    </row>
    <row r="576" spans="5:25" x14ac:dyDescent="0.2">
      <c r="E576" s="106"/>
      <c r="F576" s="106"/>
      <c r="G576" s="106"/>
      <c r="H576" s="106"/>
      <c r="I576" s="106"/>
      <c r="J576" s="106"/>
      <c r="K576" s="106"/>
      <c r="L576" s="106"/>
      <c r="M576" s="106"/>
      <c r="N576" s="106"/>
      <c r="O576" s="106"/>
      <c r="P576" s="106"/>
      <c r="Q576" s="106"/>
      <c r="R576" s="106"/>
      <c r="S576" s="106"/>
      <c r="T576" s="106"/>
      <c r="U576" s="106"/>
      <c r="V576" s="106"/>
      <c r="W576" s="106"/>
      <c r="X576" s="106"/>
      <c r="Y576" s="106"/>
    </row>
    <row r="577" spans="5:25" x14ac:dyDescent="0.2">
      <c r="E577" s="106"/>
      <c r="F577" s="106"/>
      <c r="G577" s="106"/>
      <c r="H577" s="106"/>
      <c r="I577" s="106"/>
      <c r="J577" s="106"/>
      <c r="K577" s="106"/>
      <c r="L577" s="106"/>
      <c r="M577" s="106"/>
      <c r="N577" s="106"/>
      <c r="O577" s="106"/>
      <c r="P577" s="106"/>
      <c r="Q577" s="106"/>
      <c r="R577" s="106"/>
      <c r="S577" s="106"/>
      <c r="T577" s="106"/>
      <c r="U577" s="106"/>
      <c r="V577" s="106"/>
      <c r="W577" s="106"/>
      <c r="X577" s="106"/>
      <c r="Y577" s="106"/>
    </row>
    <row r="578" spans="5:25" x14ac:dyDescent="0.2">
      <c r="E578" s="106"/>
      <c r="F578" s="106"/>
      <c r="G578" s="106"/>
      <c r="H578" s="106"/>
      <c r="I578" s="106"/>
      <c r="J578" s="106"/>
      <c r="K578" s="106"/>
      <c r="L578" s="106"/>
      <c r="M578" s="106"/>
      <c r="N578" s="106"/>
      <c r="O578" s="106"/>
      <c r="P578" s="106"/>
      <c r="Q578" s="106"/>
      <c r="R578" s="106"/>
      <c r="S578" s="106"/>
      <c r="T578" s="106"/>
      <c r="U578" s="106"/>
      <c r="V578" s="106"/>
      <c r="W578" s="106"/>
      <c r="X578" s="106"/>
      <c r="Y578" s="106"/>
    </row>
    <row r="579" spans="5:25" x14ac:dyDescent="0.2">
      <c r="E579" s="106"/>
      <c r="F579" s="106"/>
      <c r="G579" s="106"/>
      <c r="H579" s="106"/>
      <c r="I579" s="106"/>
      <c r="J579" s="106"/>
      <c r="K579" s="106"/>
      <c r="L579" s="106"/>
      <c r="M579" s="106"/>
      <c r="N579" s="106"/>
      <c r="O579" s="106"/>
      <c r="P579" s="106"/>
      <c r="Q579" s="106"/>
      <c r="R579" s="106"/>
      <c r="S579" s="106"/>
      <c r="T579" s="106"/>
      <c r="U579" s="106"/>
      <c r="V579" s="106"/>
      <c r="W579" s="106"/>
      <c r="X579" s="106"/>
      <c r="Y579" s="106"/>
    </row>
    <row r="580" spans="5:25" x14ac:dyDescent="0.2">
      <c r="E580" s="106"/>
      <c r="F580" s="106"/>
      <c r="G580" s="106"/>
      <c r="H580" s="106"/>
      <c r="I580" s="106"/>
      <c r="J580" s="106"/>
      <c r="K580" s="106"/>
      <c r="L580" s="106"/>
      <c r="M580" s="106"/>
      <c r="N580" s="106"/>
      <c r="O580" s="106"/>
      <c r="P580" s="106"/>
      <c r="Q580" s="106"/>
      <c r="R580" s="106"/>
      <c r="S580" s="106"/>
      <c r="T580" s="106"/>
      <c r="U580" s="106"/>
      <c r="V580" s="106"/>
      <c r="W580" s="106"/>
      <c r="X580" s="106"/>
      <c r="Y580" s="106"/>
    </row>
    <row r="581" spans="5:25" x14ac:dyDescent="0.2">
      <c r="E581" s="106"/>
      <c r="F581" s="106"/>
      <c r="G581" s="106"/>
      <c r="H581" s="106"/>
      <c r="I581" s="106"/>
      <c r="J581" s="106"/>
      <c r="K581" s="106"/>
      <c r="L581" s="106"/>
      <c r="M581" s="106"/>
      <c r="N581" s="106"/>
      <c r="O581" s="106"/>
      <c r="P581" s="106"/>
      <c r="Q581" s="106"/>
      <c r="R581" s="106"/>
      <c r="S581" s="106"/>
      <c r="T581" s="106"/>
      <c r="U581" s="106"/>
      <c r="V581" s="106"/>
      <c r="W581" s="106"/>
      <c r="X581" s="106"/>
      <c r="Y581" s="106"/>
    </row>
    <row r="582" spans="5:25" x14ac:dyDescent="0.2">
      <c r="E582" s="106"/>
      <c r="F582" s="106"/>
      <c r="G582" s="106"/>
      <c r="H582" s="106"/>
      <c r="I582" s="106"/>
      <c r="J582" s="106"/>
      <c r="K582" s="106"/>
      <c r="L582" s="106"/>
      <c r="M582" s="106"/>
      <c r="N582" s="106"/>
      <c r="O582" s="106"/>
      <c r="P582" s="106"/>
      <c r="Q582" s="106"/>
      <c r="R582" s="106"/>
      <c r="S582" s="106"/>
      <c r="T582" s="106"/>
      <c r="U582" s="106"/>
      <c r="V582" s="106"/>
      <c r="W582" s="106"/>
      <c r="X582" s="106"/>
      <c r="Y582" s="106"/>
    </row>
    <row r="583" spans="5:25" x14ac:dyDescent="0.2">
      <c r="E583" s="106"/>
      <c r="F583" s="106"/>
      <c r="G583" s="106"/>
      <c r="H583" s="106"/>
      <c r="I583" s="106"/>
      <c r="J583" s="106"/>
      <c r="K583" s="106"/>
      <c r="L583" s="106"/>
      <c r="M583" s="106"/>
      <c r="N583" s="106"/>
      <c r="O583" s="106"/>
      <c r="P583" s="106"/>
      <c r="Q583" s="106"/>
      <c r="R583" s="106"/>
      <c r="S583" s="106"/>
      <c r="T583" s="106"/>
      <c r="U583" s="106"/>
      <c r="V583" s="106"/>
      <c r="W583" s="106"/>
      <c r="X583" s="106"/>
      <c r="Y583" s="106"/>
    </row>
    <row r="584" spans="5:25" x14ac:dyDescent="0.2">
      <c r="E584" s="106"/>
      <c r="F584" s="106"/>
      <c r="G584" s="106"/>
      <c r="H584" s="106"/>
      <c r="I584" s="106"/>
      <c r="J584" s="106"/>
      <c r="K584" s="106"/>
      <c r="L584" s="106"/>
      <c r="M584" s="106"/>
      <c r="N584" s="106"/>
      <c r="O584" s="106"/>
      <c r="P584" s="106"/>
      <c r="Q584" s="106"/>
      <c r="R584" s="106"/>
      <c r="S584" s="106"/>
      <c r="T584" s="106"/>
      <c r="U584" s="106"/>
      <c r="V584" s="106"/>
      <c r="W584" s="106"/>
      <c r="X584" s="106"/>
      <c r="Y584" s="106"/>
    </row>
  </sheetData>
  <mergeCells count="96">
    <mergeCell ref="A3:A6"/>
    <mergeCell ref="B3:B6"/>
    <mergeCell ref="A7:A10"/>
    <mergeCell ref="B7:B10"/>
    <mergeCell ref="A11:A14"/>
    <mergeCell ref="B11:B14"/>
    <mergeCell ref="A15:A18"/>
    <mergeCell ref="B15:B18"/>
    <mergeCell ref="A19:A22"/>
    <mergeCell ref="B19:B22"/>
    <mergeCell ref="A23:A26"/>
    <mergeCell ref="B23:B26"/>
    <mergeCell ref="AB39:AB42"/>
    <mergeCell ref="AB47:AB50"/>
    <mergeCell ref="AB23:AB26"/>
    <mergeCell ref="A27:A30"/>
    <mergeCell ref="B27:B30"/>
    <mergeCell ref="A31:A34"/>
    <mergeCell ref="B31:B34"/>
    <mergeCell ref="A35:A38"/>
    <mergeCell ref="B35:B38"/>
    <mergeCell ref="AB27:AB30"/>
    <mergeCell ref="AB31:AB34"/>
    <mergeCell ref="AB35:AB38"/>
    <mergeCell ref="A39:A42"/>
    <mergeCell ref="B39:B42"/>
    <mergeCell ref="A43:A46"/>
    <mergeCell ref="B43:B46"/>
    <mergeCell ref="AB43:AB46"/>
    <mergeCell ref="A51:A54"/>
    <mergeCell ref="B51:B54"/>
    <mergeCell ref="A47:A50"/>
    <mergeCell ref="B47:B50"/>
    <mergeCell ref="A55:A58"/>
    <mergeCell ref="B55:B58"/>
    <mergeCell ref="A59:A62"/>
    <mergeCell ref="B59:B62"/>
    <mergeCell ref="A83:A86"/>
    <mergeCell ref="B83:B86"/>
    <mergeCell ref="AB83:AB86"/>
    <mergeCell ref="A63:A66"/>
    <mergeCell ref="B63:B66"/>
    <mergeCell ref="AB63:AB66"/>
    <mergeCell ref="A67:A70"/>
    <mergeCell ref="B67:B70"/>
    <mergeCell ref="A71:A74"/>
    <mergeCell ref="B71:B74"/>
    <mergeCell ref="A75:A78"/>
    <mergeCell ref="B75:B78"/>
    <mergeCell ref="AB75:AB78"/>
    <mergeCell ref="A79:A82"/>
    <mergeCell ref="B79:B82"/>
    <mergeCell ref="AB103:AB106"/>
    <mergeCell ref="AB107:AB110"/>
    <mergeCell ref="A87:A90"/>
    <mergeCell ref="B87:B90"/>
    <mergeCell ref="AB87:AB90"/>
    <mergeCell ref="A91:A94"/>
    <mergeCell ref="B91:B94"/>
    <mergeCell ref="A95:A98"/>
    <mergeCell ref="B95:B98"/>
    <mergeCell ref="AB91:AB94"/>
    <mergeCell ref="AB95:AB98"/>
    <mergeCell ref="A99:A102"/>
    <mergeCell ref="B99:B102"/>
    <mergeCell ref="AB99:AB102"/>
    <mergeCell ref="A103:A106"/>
    <mergeCell ref="B103:B106"/>
    <mergeCell ref="A111:A114"/>
    <mergeCell ref="B111:B114"/>
    <mergeCell ref="A115:A118"/>
    <mergeCell ref="B115:B118"/>
    <mergeCell ref="A107:A110"/>
    <mergeCell ref="B107:B110"/>
    <mergeCell ref="A119:A122"/>
    <mergeCell ref="B119:B122"/>
    <mergeCell ref="AB3:AB6"/>
    <mergeCell ref="AB7:AB10"/>
    <mergeCell ref="AB11:AB14"/>
    <mergeCell ref="AB15:AB18"/>
    <mergeCell ref="AB19:AB22"/>
    <mergeCell ref="AB111:AB114"/>
    <mergeCell ref="AB115:AB118"/>
    <mergeCell ref="AB119:AB122"/>
    <mergeCell ref="AB51:AB54"/>
    <mergeCell ref="AB55:AB58"/>
    <mergeCell ref="AB59:AB62"/>
    <mergeCell ref="AB67:AB70"/>
    <mergeCell ref="AB71:AB74"/>
    <mergeCell ref="AB79:AB82"/>
    <mergeCell ref="A123:A126"/>
    <mergeCell ref="B123:B126"/>
    <mergeCell ref="A127:A130"/>
    <mergeCell ref="B127:B130"/>
    <mergeCell ref="AB127:AB130"/>
    <mergeCell ref="AB123:AB12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liste!$B$2:$B$4</xm:f>
          </x14:formula1>
          <xm:sqref>B3:B130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ColWidth="8.85546875" defaultRowHeight="15" x14ac:dyDescent="0.25"/>
  <cols>
    <col min="2" max="2" width="17.28515625" customWidth="1"/>
  </cols>
  <sheetData>
    <row r="2" spans="2:2" x14ac:dyDescent="0.25">
      <c r="B2" t="s">
        <v>101</v>
      </c>
    </row>
    <row r="3" spans="2:2" x14ac:dyDescent="0.25">
      <c r="B3" t="s">
        <v>102</v>
      </c>
    </row>
    <row r="4" spans="2:2" x14ac:dyDescent="0.25">
      <c r="B4" t="s">
        <v>103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General</vt:lpstr>
      <vt:lpstr>Calcul tarife</vt:lpstr>
      <vt:lpstr>Statistici</vt:lpstr>
      <vt:lpstr>Plan tarifar AF</vt:lpstr>
      <vt:lpstr>liste</vt:lpstr>
      <vt:lpstr>'Calcul tarife'!Print_Area</vt:lpstr>
      <vt:lpstr>General!Print_Area</vt:lpstr>
      <vt:lpstr>Statistici!Print_Area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Gabriela Dugoiasu</cp:lastModifiedBy>
  <cp:lastPrinted>2020-02-10T05:21:17Z</cp:lastPrinted>
  <dcterms:created xsi:type="dcterms:W3CDTF">2019-04-19T07:12:27Z</dcterms:created>
  <dcterms:modified xsi:type="dcterms:W3CDTF">2020-02-20T13:38:55Z</dcterms:modified>
</cp:coreProperties>
</file>